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yisedmorales\OneDrive - mail.uniatlantico.edu.co\Escritorio\"/>
    </mc:Choice>
  </mc:AlternateContent>
  <bookViews>
    <workbookView xWindow="0" yWindow="0" windowWidth="28800" windowHeight="12210"/>
  </bookViews>
  <sheets>
    <sheet name="ESTUDIO MERCADO" sheetId="1" r:id="rId1"/>
  </sheets>
  <externalReferences>
    <externalReference r:id="rId2"/>
  </externalReferences>
  <definedNames>
    <definedName name="dolar">#REF!</definedName>
    <definedName name="instalacion_alturas">#REF!</definedName>
    <definedName name="instalacion_compleja">#REF!</definedName>
    <definedName name="instalacion_facil">#REF!</definedName>
    <definedName name="instalacion_media">#REF!</definedName>
    <definedName name="iva">#REF!</definedName>
    <definedName name="margen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2" i="1" l="1"/>
  <c r="L152" i="1"/>
  <c r="J152" i="1"/>
  <c r="N151" i="1"/>
  <c r="L151" i="1"/>
  <c r="J151" i="1"/>
  <c r="M150" i="1"/>
  <c r="N150" i="1" s="1"/>
  <c r="K150" i="1"/>
  <c r="L150" i="1" s="1"/>
  <c r="I150" i="1"/>
  <c r="J150" i="1" s="1"/>
  <c r="M149" i="1"/>
  <c r="N149" i="1" s="1"/>
  <c r="K149" i="1"/>
  <c r="L149" i="1" s="1"/>
  <c r="I149" i="1"/>
  <c r="J149" i="1" s="1"/>
  <c r="M148" i="1"/>
  <c r="N148" i="1" s="1"/>
  <c r="K148" i="1"/>
  <c r="L148" i="1" s="1"/>
  <c r="I148" i="1"/>
  <c r="J148" i="1" s="1"/>
  <c r="J147" i="1" s="1"/>
  <c r="M146" i="1"/>
  <c r="N146" i="1" s="1"/>
  <c r="K146" i="1"/>
  <c r="L146" i="1" s="1"/>
  <c r="I146" i="1"/>
  <c r="J146" i="1" s="1"/>
  <c r="M145" i="1"/>
  <c r="N145" i="1" s="1"/>
  <c r="K145" i="1"/>
  <c r="L145" i="1" s="1"/>
  <c r="I145" i="1"/>
  <c r="J145" i="1" s="1"/>
  <c r="M139" i="1"/>
  <c r="N139" i="1" s="1"/>
  <c r="N138" i="1" s="1"/>
  <c r="K139" i="1"/>
  <c r="L139" i="1" s="1"/>
  <c r="L138" i="1" s="1"/>
  <c r="I139" i="1"/>
  <c r="J139" i="1" s="1"/>
  <c r="J138" i="1" s="1"/>
  <c r="N144" i="1"/>
  <c r="M144" i="1"/>
  <c r="L144" i="1"/>
  <c r="K144" i="1"/>
  <c r="J144" i="1"/>
  <c r="I144" i="1"/>
  <c r="N143" i="1"/>
  <c r="M143" i="1"/>
  <c r="L143" i="1"/>
  <c r="K143" i="1"/>
  <c r="J143" i="1"/>
  <c r="I143" i="1"/>
  <c r="N142" i="1"/>
  <c r="M142" i="1"/>
  <c r="L142" i="1"/>
  <c r="K142" i="1"/>
  <c r="J142" i="1"/>
  <c r="I142" i="1"/>
  <c r="N141" i="1"/>
  <c r="M141" i="1"/>
  <c r="L141" i="1"/>
  <c r="K141" i="1"/>
  <c r="J141" i="1"/>
  <c r="I141" i="1"/>
  <c r="N136" i="1"/>
  <c r="N135" i="1" s="1"/>
  <c r="M136" i="1"/>
  <c r="L136" i="1"/>
  <c r="K136" i="1"/>
  <c r="J136" i="1"/>
  <c r="J135" i="1" s="1"/>
  <c r="I136" i="1"/>
  <c r="M134" i="1"/>
  <c r="N134" i="1" s="1"/>
  <c r="N133" i="1" s="1"/>
  <c r="K134" i="1"/>
  <c r="L134" i="1" s="1"/>
  <c r="L133" i="1" s="1"/>
  <c r="I134" i="1"/>
  <c r="J134" i="1" s="1"/>
  <c r="J133" i="1" s="1"/>
  <c r="M132" i="1"/>
  <c r="N132" i="1" s="1"/>
  <c r="N131" i="1" s="1"/>
  <c r="K132" i="1"/>
  <c r="L132" i="1" s="1"/>
  <c r="L131" i="1" s="1"/>
  <c r="I132" i="1"/>
  <c r="J132" i="1" s="1"/>
  <c r="J131" i="1" s="1"/>
  <c r="N129" i="1"/>
  <c r="M129" i="1"/>
  <c r="K129" i="1"/>
  <c r="L129" i="1" s="1"/>
  <c r="J129" i="1"/>
  <c r="I129" i="1"/>
  <c r="M128" i="1"/>
  <c r="N128" i="1" s="1"/>
  <c r="L128" i="1"/>
  <c r="K128" i="1"/>
  <c r="I128" i="1"/>
  <c r="J128" i="1" s="1"/>
  <c r="N127" i="1"/>
  <c r="M127" i="1"/>
  <c r="K127" i="1"/>
  <c r="L127" i="1" s="1"/>
  <c r="J127" i="1"/>
  <c r="I127" i="1"/>
  <c r="M126" i="1"/>
  <c r="N126" i="1" s="1"/>
  <c r="L126" i="1"/>
  <c r="K126" i="1"/>
  <c r="I126" i="1"/>
  <c r="J126" i="1" s="1"/>
  <c r="N125" i="1"/>
  <c r="M125" i="1"/>
  <c r="K125" i="1"/>
  <c r="L125" i="1" s="1"/>
  <c r="J125" i="1"/>
  <c r="I125" i="1"/>
  <c r="M124" i="1"/>
  <c r="N124" i="1" s="1"/>
  <c r="K124" i="1"/>
  <c r="L124" i="1" s="1"/>
  <c r="I124" i="1"/>
  <c r="J124" i="1" s="1"/>
  <c r="M123" i="1"/>
  <c r="N123" i="1" s="1"/>
  <c r="K123" i="1"/>
  <c r="L123" i="1" s="1"/>
  <c r="I123" i="1"/>
  <c r="J123" i="1" s="1"/>
  <c r="M122" i="1"/>
  <c r="N122" i="1" s="1"/>
  <c r="K122" i="1"/>
  <c r="L122" i="1" s="1"/>
  <c r="I122" i="1"/>
  <c r="J122" i="1" s="1"/>
  <c r="N120" i="1"/>
  <c r="M120" i="1"/>
  <c r="K120" i="1"/>
  <c r="L120" i="1" s="1"/>
  <c r="J120" i="1"/>
  <c r="I120" i="1"/>
  <c r="N119" i="1"/>
  <c r="M119" i="1"/>
  <c r="K119" i="1"/>
  <c r="L119" i="1" s="1"/>
  <c r="J119" i="1"/>
  <c r="I119" i="1"/>
  <c r="M118" i="1"/>
  <c r="N118" i="1" s="1"/>
  <c r="L118" i="1"/>
  <c r="K118" i="1"/>
  <c r="I118" i="1"/>
  <c r="J118" i="1" s="1"/>
  <c r="N117" i="1"/>
  <c r="M117" i="1"/>
  <c r="K117" i="1"/>
  <c r="L117" i="1" s="1"/>
  <c r="J117" i="1"/>
  <c r="I117" i="1"/>
  <c r="M116" i="1"/>
  <c r="N116" i="1" s="1"/>
  <c r="N114" i="1" s="1"/>
  <c r="L116" i="1"/>
  <c r="K116" i="1"/>
  <c r="I116" i="1"/>
  <c r="J116" i="1" s="1"/>
  <c r="J114" i="1" s="1"/>
  <c r="N115" i="1"/>
  <c r="M115" i="1"/>
  <c r="K115" i="1"/>
  <c r="L115" i="1" s="1"/>
  <c r="J115" i="1"/>
  <c r="I115" i="1"/>
  <c r="M113" i="1"/>
  <c r="N113" i="1" s="1"/>
  <c r="K113" i="1"/>
  <c r="L113" i="1" s="1"/>
  <c r="I113" i="1"/>
  <c r="J113" i="1" s="1"/>
  <c r="M112" i="1"/>
  <c r="N112" i="1" s="1"/>
  <c r="K112" i="1"/>
  <c r="L112" i="1" s="1"/>
  <c r="I112" i="1"/>
  <c r="J112" i="1" s="1"/>
  <c r="M111" i="1"/>
  <c r="N111" i="1" s="1"/>
  <c r="K111" i="1"/>
  <c r="L111" i="1" s="1"/>
  <c r="I111" i="1"/>
  <c r="J111" i="1" s="1"/>
  <c r="M110" i="1"/>
  <c r="N110" i="1" s="1"/>
  <c r="K110" i="1"/>
  <c r="L110" i="1" s="1"/>
  <c r="I110" i="1"/>
  <c r="J110" i="1" s="1"/>
  <c r="M109" i="1"/>
  <c r="N109" i="1" s="1"/>
  <c r="K109" i="1"/>
  <c r="L109" i="1" s="1"/>
  <c r="J109" i="1"/>
  <c r="I109" i="1"/>
  <c r="M108" i="1"/>
  <c r="N108" i="1" s="1"/>
  <c r="K108" i="1"/>
  <c r="L108" i="1" s="1"/>
  <c r="I108" i="1"/>
  <c r="J108" i="1" s="1"/>
  <c r="M107" i="1"/>
  <c r="N107" i="1" s="1"/>
  <c r="K107" i="1"/>
  <c r="L107" i="1" s="1"/>
  <c r="I107" i="1"/>
  <c r="J107" i="1" s="1"/>
  <c r="M106" i="1"/>
  <c r="N106" i="1" s="1"/>
  <c r="K106" i="1"/>
  <c r="L106" i="1" s="1"/>
  <c r="I106" i="1"/>
  <c r="J106" i="1" s="1"/>
  <c r="M105" i="1"/>
  <c r="N105" i="1" s="1"/>
  <c r="K105" i="1"/>
  <c r="L105" i="1" s="1"/>
  <c r="I105" i="1"/>
  <c r="J105" i="1" s="1"/>
  <c r="M104" i="1"/>
  <c r="N104" i="1" s="1"/>
  <c r="L104" i="1"/>
  <c r="K104" i="1"/>
  <c r="I104" i="1"/>
  <c r="J104" i="1" s="1"/>
  <c r="N103" i="1"/>
  <c r="M103" i="1"/>
  <c r="K103" i="1"/>
  <c r="L103" i="1" s="1"/>
  <c r="J103" i="1"/>
  <c r="I103" i="1"/>
  <c r="M102" i="1"/>
  <c r="N102" i="1" s="1"/>
  <c r="L102" i="1"/>
  <c r="K102" i="1"/>
  <c r="I102" i="1"/>
  <c r="J102" i="1" s="1"/>
  <c r="N101" i="1"/>
  <c r="M101" i="1"/>
  <c r="K101" i="1"/>
  <c r="L101" i="1" s="1"/>
  <c r="J101" i="1"/>
  <c r="I101" i="1"/>
  <c r="M100" i="1"/>
  <c r="N100" i="1" s="1"/>
  <c r="L100" i="1"/>
  <c r="K100" i="1"/>
  <c r="I100" i="1"/>
  <c r="J100" i="1" s="1"/>
  <c r="N99" i="1"/>
  <c r="M99" i="1"/>
  <c r="K99" i="1"/>
  <c r="L99" i="1" s="1"/>
  <c r="J99" i="1"/>
  <c r="I99" i="1"/>
  <c r="M98" i="1"/>
  <c r="N98" i="1" s="1"/>
  <c r="L98" i="1"/>
  <c r="K98" i="1"/>
  <c r="I98" i="1"/>
  <c r="J98" i="1" s="1"/>
  <c r="M96" i="1"/>
  <c r="N96" i="1" s="1"/>
  <c r="K96" i="1"/>
  <c r="L96" i="1" s="1"/>
  <c r="I96" i="1"/>
  <c r="J96" i="1" s="1"/>
  <c r="M95" i="1"/>
  <c r="N95" i="1" s="1"/>
  <c r="K95" i="1"/>
  <c r="L95" i="1" s="1"/>
  <c r="I95" i="1"/>
  <c r="J95" i="1" s="1"/>
  <c r="M94" i="1"/>
  <c r="N94" i="1" s="1"/>
  <c r="K94" i="1"/>
  <c r="L94" i="1" s="1"/>
  <c r="I94" i="1"/>
  <c r="J94" i="1" s="1"/>
  <c r="M93" i="1"/>
  <c r="N93" i="1" s="1"/>
  <c r="K93" i="1"/>
  <c r="L93" i="1" s="1"/>
  <c r="I93" i="1"/>
  <c r="J93" i="1" s="1"/>
  <c r="M92" i="1"/>
  <c r="N92" i="1" s="1"/>
  <c r="K92" i="1"/>
  <c r="L92" i="1" s="1"/>
  <c r="I92" i="1"/>
  <c r="J92" i="1" s="1"/>
  <c r="M91" i="1"/>
  <c r="N91" i="1" s="1"/>
  <c r="K91" i="1"/>
  <c r="L91" i="1" s="1"/>
  <c r="I91" i="1"/>
  <c r="J91" i="1" s="1"/>
  <c r="M90" i="1"/>
  <c r="N90" i="1" s="1"/>
  <c r="K90" i="1"/>
  <c r="L90" i="1" s="1"/>
  <c r="I90" i="1"/>
  <c r="J90" i="1" s="1"/>
  <c r="M89" i="1"/>
  <c r="N89" i="1" s="1"/>
  <c r="K89" i="1"/>
  <c r="L89" i="1" s="1"/>
  <c r="I89" i="1"/>
  <c r="J89" i="1" s="1"/>
  <c r="M87" i="1"/>
  <c r="N87" i="1" s="1"/>
  <c r="N86" i="1" s="1"/>
  <c r="L87" i="1"/>
  <c r="K87" i="1"/>
  <c r="I87" i="1"/>
  <c r="J87" i="1" s="1"/>
  <c r="J86" i="1" s="1"/>
  <c r="M85" i="1"/>
  <c r="N85" i="1" s="1"/>
  <c r="K85" i="1"/>
  <c r="L85" i="1" s="1"/>
  <c r="I85" i="1"/>
  <c r="J85" i="1" s="1"/>
  <c r="M84" i="1"/>
  <c r="N84" i="1" s="1"/>
  <c r="N83" i="1" s="1"/>
  <c r="K84" i="1"/>
  <c r="L84" i="1" s="1"/>
  <c r="L83" i="1" s="1"/>
  <c r="I84" i="1"/>
  <c r="J84" i="1" s="1"/>
  <c r="J83" i="1" s="1"/>
  <c r="M82" i="1"/>
  <c r="N82" i="1" s="1"/>
  <c r="K82" i="1"/>
  <c r="L82" i="1" s="1"/>
  <c r="I82" i="1"/>
  <c r="J82" i="1" s="1"/>
  <c r="M81" i="1"/>
  <c r="N81" i="1" s="1"/>
  <c r="K81" i="1"/>
  <c r="L81" i="1" s="1"/>
  <c r="I81" i="1"/>
  <c r="J81" i="1" s="1"/>
  <c r="M80" i="1"/>
  <c r="N80" i="1" s="1"/>
  <c r="K80" i="1"/>
  <c r="L80" i="1" s="1"/>
  <c r="I80" i="1"/>
  <c r="J80" i="1" s="1"/>
  <c r="J79" i="1" s="1"/>
  <c r="M78" i="1"/>
  <c r="N78" i="1" s="1"/>
  <c r="K78" i="1"/>
  <c r="L78" i="1" s="1"/>
  <c r="I78" i="1"/>
  <c r="J78" i="1" s="1"/>
  <c r="M77" i="1"/>
  <c r="N77" i="1" s="1"/>
  <c r="K77" i="1"/>
  <c r="L77" i="1" s="1"/>
  <c r="I77" i="1"/>
  <c r="J77" i="1" s="1"/>
  <c r="M76" i="1"/>
  <c r="N76" i="1" s="1"/>
  <c r="K76" i="1"/>
  <c r="L76" i="1" s="1"/>
  <c r="I76" i="1"/>
  <c r="J76" i="1" s="1"/>
  <c r="M75" i="1"/>
  <c r="N75" i="1" s="1"/>
  <c r="K75" i="1"/>
  <c r="L75" i="1" s="1"/>
  <c r="I75" i="1"/>
  <c r="J75" i="1" s="1"/>
  <c r="M74" i="1"/>
  <c r="N74" i="1" s="1"/>
  <c r="N73" i="1" s="1"/>
  <c r="K74" i="1"/>
  <c r="L74" i="1" s="1"/>
  <c r="I74" i="1"/>
  <c r="J74" i="1" s="1"/>
  <c r="M72" i="1"/>
  <c r="N72" i="1" s="1"/>
  <c r="K72" i="1"/>
  <c r="L72" i="1" s="1"/>
  <c r="I72" i="1"/>
  <c r="J72" i="1" s="1"/>
  <c r="M71" i="1"/>
  <c r="N71" i="1" s="1"/>
  <c r="K71" i="1"/>
  <c r="L71" i="1" s="1"/>
  <c r="I71" i="1"/>
  <c r="J71" i="1" s="1"/>
  <c r="M70" i="1"/>
  <c r="N70" i="1" s="1"/>
  <c r="K70" i="1"/>
  <c r="L70" i="1" s="1"/>
  <c r="I70" i="1"/>
  <c r="J70" i="1" s="1"/>
  <c r="M69" i="1"/>
  <c r="N69" i="1" s="1"/>
  <c r="K69" i="1"/>
  <c r="L69" i="1" s="1"/>
  <c r="I69" i="1"/>
  <c r="J69" i="1" s="1"/>
  <c r="M68" i="1"/>
  <c r="N68" i="1" s="1"/>
  <c r="K68" i="1"/>
  <c r="L68" i="1" s="1"/>
  <c r="I68" i="1"/>
  <c r="J68" i="1" s="1"/>
  <c r="M65" i="1"/>
  <c r="N65" i="1" s="1"/>
  <c r="L65" i="1"/>
  <c r="K65" i="1"/>
  <c r="I65" i="1"/>
  <c r="J65" i="1" s="1"/>
  <c r="N64" i="1"/>
  <c r="M64" i="1"/>
  <c r="K64" i="1"/>
  <c r="L64" i="1" s="1"/>
  <c r="J64" i="1"/>
  <c r="I64" i="1"/>
  <c r="M63" i="1"/>
  <c r="N63" i="1" s="1"/>
  <c r="L63" i="1"/>
  <c r="K63" i="1"/>
  <c r="I63" i="1"/>
  <c r="J63" i="1" s="1"/>
  <c r="N62" i="1"/>
  <c r="M62" i="1"/>
  <c r="K62" i="1"/>
  <c r="L62" i="1" s="1"/>
  <c r="J62" i="1"/>
  <c r="I62" i="1"/>
  <c r="M61" i="1"/>
  <c r="N61" i="1" s="1"/>
  <c r="L61" i="1"/>
  <c r="K61" i="1"/>
  <c r="I61" i="1"/>
  <c r="J61" i="1" s="1"/>
  <c r="M59" i="1"/>
  <c r="N59" i="1" s="1"/>
  <c r="L59" i="1"/>
  <c r="K59" i="1"/>
  <c r="I59" i="1"/>
  <c r="J59" i="1" s="1"/>
  <c r="N58" i="1"/>
  <c r="M58" i="1"/>
  <c r="K58" i="1"/>
  <c r="L58" i="1" s="1"/>
  <c r="L56" i="1" s="1"/>
  <c r="J58" i="1"/>
  <c r="I58" i="1"/>
  <c r="M57" i="1"/>
  <c r="N57" i="1" s="1"/>
  <c r="L57" i="1"/>
  <c r="K57" i="1"/>
  <c r="I57" i="1"/>
  <c r="J57" i="1" s="1"/>
  <c r="J56" i="1" s="1"/>
  <c r="M55" i="1"/>
  <c r="N55" i="1" s="1"/>
  <c r="K55" i="1"/>
  <c r="L55" i="1" s="1"/>
  <c r="I55" i="1"/>
  <c r="J55" i="1" s="1"/>
  <c r="M54" i="1"/>
  <c r="N54" i="1" s="1"/>
  <c r="K54" i="1"/>
  <c r="L54" i="1" s="1"/>
  <c r="I54" i="1"/>
  <c r="J54" i="1" s="1"/>
  <c r="M53" i="1"/>
  <c r="N53" i="1" s="1"/>
  <c r="K53" i="1"/>
  <c r="L53" i="1" s="1"/>
  <c r="I53" i="1"/>
  <c r="J53" i="1" s="1"/>
  <c r="M52" i="1"/>
  <c r="N52" i="1" s="1"/>
  <c r="K52" i="1"/>
  <c r="L52" i="1" s="1"/>
  <c r="I52" i="1"/>
  <c r="J52" i="1" s="1"/>
  <c r="M51" i="1"/>
  <c r="N51" i="1" s="1"/>
  <c r="K51" i="1"/>
  <c r="L51" i="1" s="1"/>
  <c r="I51" i="1"/>
  <c r="J51" i="1" s="1"/>
  <c r="M48" i="1"/>
  <c r="N48" i="1" s="1"/>
  <c r="K48" i="1"/>
  <c r="L48" i="1" s="1"/>
  <c r="I48" i="1"/>
  <c r="J48" i="1" s="1"/>
  <c r="M47" i="1"/>
  <c r="N47" i="1" s="1"/>
  <c r="K47" i="1"/>
  <c r="L47" i="1" s="1"/>
  <c r="I47" i="1"/>
  <c r="J47" i="1" s="1"/>
  <c r="M46" i="1"/>
  <c r="N46" i="1" s="1"/>
  <c r="K46" i="1"/>
  <c r="L46" i="1" s="1"/>
  <c r="I46" i="1"/>
  <c r="J46" i="1" s="1"/>
  <c r="J45" i="1" s="1"/>
  <c r="J44" i="1" s="1"/>
  <c r="L135" i="1"/>
  <c r="L86" i="1"/>
  <c r="M33" i="1"/>
  <c r="N33" i="1" s="1"/>
  <c r="K33" i="1"/>
  <c r="L33" i="1" s="1"/>
  <c r="I33" i="1"/>
  <c r="J33" i="1" s="1"/>
  <c r="M32" i="1"/>
  <c r="N32" i="1" s="1"/>
  <c r="K32" i="1"/>
  <c r="L32" i="1" s="1"/>
  <c r="I32" i="1"/>
  <c r="J32" i="1" s="1"/>
  <c r="M31" i="1"/>
  <c r="N31" i="1" s="1"/>
  <c r="K31" i="1"/>
  <c r="L31" i="1" s="1"/>
  <c r="I31" i="1"/>
  <c r="J31" i="1" s="1"/>
  <c r="M30" i="1"/>
  <c r="N30" i="1" s="1"/>
  <c r="K30" i="1"/>
  <c r="L30" i="1" s="1"/>
  <c r="I30" i="1"/>
  <c r="J30" i="1" s="1"/>
  <c r="M29" i="1"/>
  <c r="N29" i="1" s="1"/>
  <c r="K29" i="1"/>
  <c r="L29" i="1" s="1"/>
  <c r="I29" i="1"/>
  <c r="J29" i="1" s="1"/>
  <c r="M26" i="1"/>
  <c r="N26" i="1" s="1"/>
  <c r="K26" i="1"/>
  <c r="L26" i="1" s="1"/>
  <c r="I26" i="1"/>
  <c r="J26" i="1" s="1"/>
  <c r="M25" i="1"/>
  <c r="N25" i="1" s="1"/>
  <c r="K25" i="1"/>
  <c r="L25" i="1" s="1"/>
  <c r="I25" i="1"/>
  <c r="J25" i="1" s="1"/>
  <c r="M24" i="1"/>
  <c r="N24" i="1" s="1"/>
  <c r="K24" i="1"/>
  <c r="L24" i="1" s="1"/>
  <c r="I24" i="1"/>
  <c r="J24" i="1" s="1"/>
  <c r="M23" i="1"/>
  <c r="N23" i="1" s="1"/>
  <c r="K23" i="1"/>
  <c r="L23" i="1" s="1"/>
  <c r="I23" i="1"/>
  <c r="J23" i="1" s="1"/>
  <c r="M22" i="1"/>
  <c r="N22" i="1" s="1"/>
  <c r="K22" i="1"/>
  <c r="L22" i="1" s="1"/>
  <c r="I22" i="1"/>
  <c r="J22" i="1" s="1"/>
  <c r="M21" i="1"/>
  <c r="N21" i="1" s="1"/>
  <c r="K21" i="1"/>
  <c r="L21" i="1" s="1"/>
  <c r="I21" i="1"/>
  <c r="J21" i="1" s="1"/>
  <c r="M20" i="1"/>
  <c r="N20" i="1" s="1"/>
  <c r="K20" i="1"/>
  <c r="L20" i="1" s="1"/>
  <c r="I20" i="1"/>
  <c r="J20" i="1" s="1"/>
  <c r="M19" i="1"/>
  <c r="N19" i="1" s="1"/>
  <c r="K19" i="1"/>
  <c r="L19" i="1" s="1"/>
  <c r="I19" i="1"/>
  <c r="J19" i="1" s="1"/>
  <c r="M18" i="1"/>
  <c r="N18" i="1" s="1"/>
  <c r="K18" i="1"/>
  <c r="L18" i="1" s="1"/>
  <c r="I18" i="1"/>
  <c r="J18" i="1" s="1"/>
  <c r="M17" i="1"/>
  <c r="N17" i="1" s="1"/>
  <c r="K17" i="1"/>
  <c r="L17" i="1" s="1"/>
  <c r="I17" i="1"/>
  <c r="J17" i="1" s="1"/>
  <c r="M14" i="1"/>
  <c r="N14" i="1" s="1"/>
  <c r="K14" i="1"/>
  <c r="L14" i="1" s="1"/>
  <c r="I14" i="1"/>
  <c r="J14" i="1" s="1"/>
  <c r="M13" i="1"/>
  <c r="N13" i="1" s="1"/>
  <c r="K13" i="1"/>
  <c r="L13" i="1" s="1"/>
  <c r="L12" i="1" s="1"/>
  <c r="I13" i="1"/>
  <c r="J13" i="1" s="1"/>
  <c r="J12" i="1" s="1"/>
  <c r="N6" i="1"/>
  <c r="N7" i="1"/>
  <c r="N8" i="1"/>
  <c r="N9" i="1"/>
  <c r="N10" i="1"/>
  <c r="N11" i="1"/>
  <c r="L6" i="1"/>
  <c r="L7" i="1"/>
  <c r="L8" i="1"/>
  <c r="L9" i="1"/>
  <c r="L10" i="1"/>
  <c r="L11" i="1"/>
  <c r="J6" i="1"/>
  <c r="J7" i="1"/>
  <c r="J8" i="1"/>
  <c r="J9" i="1"/>
  <c r="J10" i="1"/>
  <c r="J11" i="1"/>
  <c r="N5" i="1"/>
  <c r="M5" i="1"/>
  <c r="L5" i="1"/>
  <c r="J5" i="1"/>
  <c r="M11" i="1"/>
  <c r="M10" i="1"/>
  <c r="M9" i="1"/>
  <c r="K11" i="1"/>
  <c r="K10" i="1"/>
  <c r="K9" i="1"/>
  <c r="I11" i="1"/>
  <c r="I10" i="1"/>
  <c r="I9" i="1"/>
  <c r="M8" i="1"/>
  <c r="K8" i="1"/>
  <c r="I8" i="1"/>
  <c r="M7" i="1"/>
  <c r="K7" i="1"/>
  <c r="I7" i="1"/>
  <c r="M6" i="1"/>
  <c r="K6" i="1"/>
  <c r="I6" i="1"/>
  <c r="K5" i="1"/>
  <c r="I5" i="1"/>
  <c r="G38" i="1"/>
  <c r="G37" i="1"/>
  <c r="G36" i="1"/>
  <c r="G35" i="1"/>
  <c r="B4" i="1"/>
  <c r="G5" i="1"/>
  <c r="G6" i="1"/>
  <c r="G7" i="1"/>
  <c r="G8" i="1"/>
  <c r="G9" i="1"/>
  <c r="G10" i="1"/>
  <c r="G11" i="1"/>
  <c r="G13" i="1"/>
  <c r="G12" i="1" s="1"/>
  <c r="G14" i="1"/>
  <c r="G17" i="1"/>
  <c r="G18" i="1"/>
  <c r="G19" i="1"/>
  <c r="G20" i="1"/>
  <c r="G21" i="1"/>
  <c r="G22" i="1"/>
  <c r="G23" i="1"/>
  <c r="G24" i="1"/>
  <c r="G25" i="1"/>
  <c r="G26" i="1"/>
  <c r="G29" i="1"/>
  <c r="G30" i="1"/>
  <c r="G31" i="1"/>
  <c r="G32" i="1"/>
  <c r="G33" i="1"/>
  <c r="G46" i="1"/>
  <c r="G45" i="1" s="1"/>
  <c r="G44" i="1" s="1"/>
  <c r="G47" i="1"/>
  <c r="G48" i="1"/>
  <c r="G51" i="1"/>
  <c r="G52" i="1"/>
  <c r="G53" i="1"/>
  <c r="G54" i="1"/>
  <c r="G55" i="1"/>
  <c r="G57" i="1"/>
  <c r="G58" i="1"/>
  <c r="G59" i="1"/>
  <c r="G61" i="1"/>
  <c r="G62" i="1"/>
  <c r="G63" i="1"/>
  <c r="G64" i="1"/>
  <c r="G65" i="1"/>
  <c r="A67" i="1"/>
  <c r="G68" i="1"/>
  <c r="G69" i="1"/>
  <c r="G70" i="1"/>
  <c r="G67" i="1" s="1"/>
  <c r="G71" i="1"/>
  <c r="G72" i="1"/>
  <c r="A73" i="1"/>
  <c r="G74" i="1"/>
  <c r="G75" i="1"/>
  <c r="G76" i="1"/>
  <c r="G77" i="1"/>
  <c r="G78" i="1"/>
  <c r="A79" i="1"/>
  <c r="G80" i="1"/>
  <c r="G81" i="1"/>
  <c r="G82" i="1"/>
  <c r="A83" i="1"/>
  <c r="G84" i="1"/>
  <c r="G83" i="1" s="1"/>
  <c r="G85" i="1"/>
  <c r="A86" i="1"/>
  <c r="G87" i="1"/>
  <c r="G86" i="1" s="1"/>
  <c r="A88" i="1"/>
  <c r="G89" i="1"/>
  <c r="G90" i="1"/>
  <c r="G91" i="1"/>
  <c r="G92" i="1"/>
  <c r="G93" i="1"/>
  <c r="G94" i="1"/>
  <c r="G95" i="1"/>
  <c r="G96" i="1"/>
  <c r="A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A114" i="1"/>
  <c r="G115" i="1"/>
  <c r="G116" i="1"/>
  <c r="G117" i="1"/>
  <c r="G118" i="1"/>
  <c r="G119" i="1"/>
  <c r="G120" i="1"/>
  <c r="A121" i="1"/>
  <c r="G122" i="1"/>
  <c r="G123" i="1"/>
  <c r="G124" i="1"/>
  <c r="G125" i="1"/>
  <c r="G126" i="1"/>
  <c r="G127" i="1"/>
  <c r="G128" i="1"/>
  <c r="G129" i="1"/>
  <c r="A131" i="1"/>
  <c r="G132" i="1"/>
  <c r="G131" i="1" s="1"/>
  <c r="G134" i="1"/>
  <c r="G133" i="1" s="1"/>
  <c r="G136" i="1"/>
  <c r="G135" i="1" s="1"/>
  <c r="G138" i="1"/>
  <c r="G139" i="1"/>
  <c r="G141" i="1"/>
  <c r="G142" i="1"/>
  <c r="G143" i="1"/>
  <c r="G144" i="1"/>
  <c r="G145" i="1"/>
  <c r="G146" i="1"/>
  <c r="G148" i="1"/>
  <c r="G147" i="1" s="1"/>
  <c r="G149" i="1"/>
  <c r="G150" i="1"/>
  <c r="N153" i="1" l="1"/>
  <c r="N156" i="1" s="1"/>
  <c r="L153" i="1"/>
  <c r="L156" i="1" s="1"/>
  <c r="J153" i="1"/>
  <c r="J156" i="1" s="1"/>
  <c r="L147" i="1"/>
  <c r="N147" i="1"/>
  <c r="L140" i="1"/>
  <c r="N140" i="1"/>
  <c r="J140" i="1"/>
  <c r="N130" i="1"/>
  <c r="J130" i="1"/>
  <c r="L121" i="1"/>
  <c r="N121" i="1"/>
  <c r="J121" i="1"/>
  <c r="L114" i="1"/>
  <c r="N97" i="1"/>
  <c r="L97" i="1"/>
  <c r="J97" i="1"/>
  <c r="J88" i="1"/>
  <c r="N88" i="1"/>
  <c r="L88" i="1"/>
  <c r="N79" i="1"/>
  <c r="L79" i="1"/>
  <c r="J73" i="1"/>
  <c r="L73" i="1"/>
  <c r="L67" i="1"/>
  <c r="J67" i="1"/>
  <c r="J66" i="1" s="1"/>
  <c r="N67" i="1"/>
  <c r="J60" i="1"/>
  <c r="L60" i="1"/>
  <c r="N56" i="1"/>
  <c r="N60" i="1"/>
  <c r="N49" i="1" s="1"/>
  <c r="L50" i="1"/>
  <c r="J50" i="1"/>
  <c r="N50" i="1"/>
  <c r="N45" i="1"/>
  <c r="N44" i="1" s="1"/>
  <c r="L45" i="1"/>
  <c r="L44" i="1" s="1"/>
  <c r="N137" i="1"/>
  <c r="L130" i="1"/>
  <c r="L137" i="1"/>
  <c r="L49" i="1"/>
  <c r="J137" i="1"/>
  <c r="J28" i="1"/>
  <c r="J27" i="1" s="1"/>
  <c r="L28" i="1"/>
  <c r="L27" i="1" s="1"/>
  <c r="N28" i="1"/>
  <c r="N27" i="1" s="1"/>
  <c r="J16" i="1"/>
  <c r="J15" i="1" s="1"/>
  <c r="N16" i="1"/>
  <c r="N15" i="1" s="1"/>
  <c r="L16" i="1"/>
  <c r="L15" i="1" s="1"/>
  <c r="N12" i="1"/>
  <c r="J4" i="1"/>
  <c r="J3" i="1" s="1"/>
  <c r="N4" i="1"/>
  <c r="N3" i="1" s="1"/>
  <c r="N34" i="1" s="1"/>
  <c r="N36" i="1" s="1"/>
  <c r="L4" i="1"/>
  <c r="L3" i="1" s="1"/>
  <c r="L34" i="1" s="1"/>
  <c r="L36" i="1" s="1"/>
  <c r="G114" i="1"/>
  <c r="G79" i="1"/>
  <c r="G60" i="1"/>
  <c r="G28" i="1"/>
  <c r="G27" i="1" s="1"/>
  <c r="G34" i="1" s="1"/>
  <c r="G4" i="1"/>
  <c r="G3" i="1" s="1"/>
  <c r="G121" i="1"/>
  <c r="G88" i="1"/>
  <c r="G50" i="1"/>
  <c r="G16" i="1"/>
  <c r="G15" i="1" s="1"/>
  <c r="G140" i="1"/>
  <c r="G137" i="1" s="1"/>
  <c r="G97" i="1"/>
  <c r="G73" i="1"/>
  <c r="G66" i="1" s="1"/>
  <c r="G56" i="1"/>
  <c r="G130" i="1"/>
  <c r="G49" i="1"/>
  <c r="L66" i="1" l="1"/>
  <c r="N66" i="1"/>
  <c r="J49" i="1"/>
  <c r="J34" i="1"/>
  <c r="J35" i="1" s="1"/>
  <c r="L35" i="1"/>
  <c r="L37" i="1"/>
  <c r="L38" i="1" s="1"/>
  <c r="N35" i="1"/>
  <c r="N37" i="1"/>
  <c r="N38" i="1" s="1"/>
  <c r="G39" i="1"/>
  <c r="G151" i="1"/>
  <c r="J36" i="1" l="1"/>
  <c r="J37" i="1"/>
  <c r="J38" i="1" s="1"/>
  <c r="L39" i="1"/>
  <c r="N39" i="1"/>
  <c r="G152" i="1"/>
  <c r="G153" i="1"/>
  <c r="G156" i="1" s="1"/>
  <c r="J39" i="1" l="1"/>
</calcChain>
</file>

<file path=xl/comments1.xml><?xml version="1.0" encoding="utf-8"?>
<comments xmlns="http://schemas.openxmlformats.org/spreadsheetml/2006/main">
  <authors>
    <author/>
  </authors>
  <commentList>
    <comment ref="D14" authorId="0" shapeId="0">
      <text>
        <r>
          <rPr>
            <sz val="10"/>
            <color rgb="FF000000"/>
            <rFont val="Calibri"/>
            <family val="2"/>
            <scheme val="minor"/>
          </rPr>
          <t>Se eliminan 402m2
	-Alejandro Ramirez</t>
        </r>
      </text>
    </comment>
  </commentList>
</comments>
</file>

<file path=xl/sharedStrings.xml><?xml version="1.0" encoding="utf-8"?>
<sst xmlns="http://schemas.openxmlformats.org/spreadsheetml/2006/main" count="536" uniqueCount="381">
  <si>
    <t>TOTAL DEFINITIVO</t>
  </si>
  <si>
    <t>TOTAL</t>
  </si>
  <si>
    <t>IVA U</t>
  </si>
  <si>
    <t>Costos Directos</t>
  </si>
  <si>
    <t>UND</t>
  </si>
  <si>
    <t>Soporte para proyector con base , de estructura tubular cuadrada  de doble línea con flanches platinas de sujeción a los extremos y agujeros para pernos ensamblable en varios cuerpos, pintado de negro en pintura electroestática y soporte para proyector grande</t>
  </si>
  <si>
    <t>Suministro e instalación de Soporte para proyector en escenario</t>
  </si>
  <si>
    <t>8.3.3</t>
  </si>
  <si>
    <t>Tipo: Motorizado (enfoque/distorsión)
Número F: 1.9
Longitud Focal: 8 mm
Conector: 24 pines
Tamaño de Pantalla (Distancia Proyectada): 100" a 1000"
Relación de Proyección: 0.35
Rango de Desplazamiento del Lente:
Vertical: +45% a +70% (Centro H) (Motorizado)
Horizontal: -15% a +15% (Centro V) (Motorizado)</t>
  </si>
  <si>
    <t>Suministro e instalación de Lente de tiro ultracorto</t>
  </si>
  <si>
    <t>8.3.2</t>
  </si>
  <si>
    <t>Sistema de proyección 3LCD de alta apertura,
tecnología de 3 chips
Método de proyección Montaje frontal / trasero / techo
Método de conducción Matriz activa TFT de polisilicio
Número de píxeles 2.304.000 puntos (1920 x 1200) x 3
chips
Entrada de señal Resolución de pantalla máxima: 4096 x
2160 (cambio de tamaño de la pantalla) Resolución de
pantalla: 1920 x 1200 píxeles
Resolución nativa WUXGA con mejora 4K1 (1920 x 1200 x2)
Resolución en pantalla WUXGA con mejora 4K1
 / 4,6
millones de píxeles1
Relación de aspecto compatible con 4:3, 16:9, 16:10
Disposición de píxeles Rayas cruzadas
Brillo de color3
 Emisión de luz en color: 8,500 lúmenes
Brillo blanco3
 Emisión de luz blanca: 8,500 lúmenes
Relación de contraste 2,500,000: 1 (Contraste dinámico:
Activado)
Uniformidad de brillo (típica) 85%
Reproducción de color Hasta 1.070 millones de colores
Corrección trapezoidal
Vertical: ± 45 grados;
Horizontal: ± 30 grados
Tecnología de iluminación Fósforo láser</t>
  </si>
  <si>
    <t>Suministro e instalación de Proyector LED de 8,500 Lumens con lente intercambiable</t>
  </si>
  <si>
    <t>8.3.1</t>
  </si>
  <si>
    <t>GL</t>
  </si>
  <si>
    <t>Sistema de proyección de video LED</t>
  </si>
  <si>
    <t>8.3</t>
  </si>
  <si>
    <t>ML</t>
  </si>
  <si>
    <t>Cable U/UTP de 4 pares trenzados con chaqueta LSZH-3, diseñado para aplicaciones de alto rendimiento. Con conductores de cobre sólido de 23 AWG y un diámetro externo de 6.9 mm, ofrece alta flexibilidad y resistencia de aislamiento superior a 5000 MΩ/km. Cumple con normativas de protección contra incendios y baja toxicidad (IEC, EuroClass), soporta temperaturas de -20°C a 75°C y es compatible con PoE++ (IEEE 802.3bt, 90W). Ideal para proyectos de cableado estructurado, se presenta en unidades de 305 metros con marcado conforme a estándares internacionales.</t>
  </si>
  <si>
    <t>Suministro e instalación de Cable UTP CAT 6 AWG23 para uso de interior</t>
  </si>
  <si>
    <t>8.2.6</t>
  </si>
  <si>
    <t>Cable tipo Belden 1855A Sub Miniature Video Coax 23 AWG Black</t>
  </si>
  <si>
    <t>Suministro e instalación de Cable SDI</t>
  </si>
  <si>
    <t>8.2.5</t>
  </si>
  <si>
    <t xml:space="preserve">Cable de par trenzado blindado CAT5e de rendimiento ultra alto diseñado para brindar un rendimiento óptimo para el cableado de sistemas DigitalMedia 8G y/o HDBaseT
Características:
CAT5e blindado de ultra alto rendimiento de 350 MHz (F/UTP)
Optimizado para aplicaciones de redes de datos Ethernet y AV digitales de alta definición
</t>
  </si>
  <si>
    <t>Suministro e instalación de Cable DigitalMedia 8G plenum, carrete de 500 pies</t>
  </si>
  <si>
    <t>8.2.4</t>
  </si>
  <si>
    <t>Receptor HDBaseT de 70 M y 18 Gbps con fuente de alimentación
Video:
Resoluciones de video	Hasta 4K 60 Hz 4:4:4
Resoluciones VESA	Hasta DCI 4K (4096x2160)
Formatos/resoluciones HDR	420, 422, 444 (10 y 12 colores profundos)          
HDR10, HDR10+, Dolby Vision (24/30 fotogramas), HLG, Dolby Vision
Espacio de color	YUV (componente), RGB 
(CSC: Rec. 601, Rec. 709, BT2020, DCI, P3 D6500)
Submuestreo de croma	4:4:4, 4:2:2, 4:2:0 Compatible
Color profundo	Hasta 16 bits (1080), hasta 12 bits (4K)
Audio:
Formatos de audio compatibles HDMI	Canales PCM 2.0, LPCM 5.1 y 7.1, Dolby Digital, DTS 5.1, Dolby Digital Plus, Dolby TrueHD, DTS-HD Master Audio, DTS-X, Dolby Atmos
Formatos de audio admitidos extraídos (puerto de 2 canales)	PCM 2 canales (sin mezcla descendente)
Distancia:
Distancia HDBaseT (CAT) (4K)	70 metros/230 pies (Cat 6a)
Distancia HDBaseT (CAT) (Full HD)	100 metros/330 pies (Cat 6a)
Entrada/salida HDMI (4K60 4:4:4)	Hasta 50 pies (usando Bullet Train HDMI)
Entrada/salida HDMI (con cable AOC) (4K60 4:4:4)	Hasta 130 pies (utilizando el AOC del tren bala)
Otro:
Ancho de banda	18 Gbps (con TIC)
HDCP	HDCP 2.3 y anteriores
Puertos:
HDMI 	Tipo A
HDBaseT	RJ45 con PoH para receptores HDBaseT
Audio (analógico extraído)	Bloque de terminales de 3 pines (no balanceado)
transmisión IR	Mono de 3,5 mm (2 conductores)
Recepción por infrarrojos 	Estéreo de 3,5 mm (3 conductores)
RS-232 	Bloque de terminales de 3 pines
Enegía  	Bloque de terminales de 2 pines</t>
  </si>
  <si>
    <t>Suministro e instalación de Receptor HDBaseT de 70 M y 18 Gbps con fuente de alimentación</t>
  </si>
  <si>
    <t>8.2.3</t>
  </si>
  <si>
    <t>Conmutador matricial HDMI/HDBaseT 4x4. Incluye 4 entradas HDMI y 4 bloques de salida HDMI/HDBaseT. Cada bloque de salida tiene un puerto HDBaseT y HDMI reflejado.
Video:
Resoluciones de video        Hasta 4k 60 Hz 4:4:4
Resoluciones VESA        Hasta DCI 4k (4096x2160)
Formatos/resoluciones HDR        420, 422, 444 (10 y 12 colores profundos) HDR10, HDR10+, Dolby Vision, HLG 
Espacio de color        YUV (componente), RGB (CSC: Rec. 601, Rec. 709, BT2020, DCI, P3 D6500)
Escaladores (HDMI) por SALIDA Opcional        1080P a 4k (solo resoluciones, la velocidad de cuadros permanece igual)
Escaladores (HDBaseT) por SALIDA Opcional        4k a 1080P (solo resoluciones, la velocidad de cuadros permanece igual)
Audio:
Formatos de audio compatibles HDMI        PCM 2.0 canales, LPCM 5.1 y 7.1, Dolby Digital, DTS 5.1, Dolby Digital Plus, Dolby TrueHD, DTS-HD Master Audio, DTS-X, Dolby Atmos
Formatos de audio admitidos extraídos (TOSLINK)        PCM de 2,0 canales, LPCM de 6 canales, LPCM de 7 canales, Dolby Digital, Dolby Digital Plus
Formatos de audio admitidos extraídos (puerto de 2 canales)        PCM 2 canales (sin mezcla descendente)
Otro:
Ancho de banda HDMI        18 GBPS sin comprimir
Control:
Puertos        Red de área local, RS232, infrarrojos
Software para PC        Sí
Sistema operativo web LAN        SÍ
Puertos:
HDMI           Tipo A
HDBaseT        RJ45 con POH para receptores HDBaseT
Red local        RJ45 con interfaz web y control
Audio (Extraído Digitalmente)        Toslink
Audio (analógico extraído)        Bloque de terminales de 5 pines (equilibrado)
Recepción por infrarrojos        Estéreo de 3,5 mm (3 conductores)
RS232        Bloque de terminales de 3 pines</t>
  </si>
  <si>
    <t>Suministro e instalación de Conmutador de matriz HDMI/HDBaseT 4x4 de 18 Gbps</t>
  </si>
  <si>
    <t>8.2.2</t>
  </si>
  <si>
    <t>Resoluciones de video: Hasta 4K 60Hz 4:2:0 y 4k30 4:4:4
Resoluciones VESA: Hasta 2560x2048 (QSXGA)
Formatos/resoluciones HDR: 4k24 4:2:2 12 bits, 4k24 4:2:0 10 bits
Espacio de color: YUV (componente), RGB (CSC: Rec. 601, Rec. 709, BT2020, DCI, P3 D6500)
Submuestreo de croma: 4:4:4, 4:2:2, 4:2:0 Compatible
Color profundo Hasta 16 BIT (1080), hasta 12 bit (4K)
Audio:
Formatos de audio compatibles HDMI: Canales PCM 2.0, LPCM 5.1 y 7.1, Dolby Digital, DTS 5.1, Dolby Digital Plus, Dolby TrueHD, DTS-HD Master Audio, DTS-X, Dolby Atmos
Distancia:
Distancia 1080p: 100 m (330 pies) (con CAT 6a/7)
Distancia 4K y HDR: 70 m (230 pies) (con CAT 6a/7)
Otro:
Ancho de banda        10,2 Gbps
CEC        Sí
HDCP        HDCP 2.2 y anteriores
Puertos:
HDMI (Entrada)        Tipo A
HDBaseT (Salida al receptor)        RJ45</t>
  </si>
  <si>
    <t>Suministro e instalación de Transmisor de placa de pared HDMI a través de HDBaseT</t>
  </si>
  <si>
    <t>8.2.1</t>
  </si>
  <si>
    <t>Procesamiento y transmisión de video</t>
  </si>
  <si>
    <t>8.2</t>
  </si>
  <si>
    <t>Pantalla de proyección
• Material: PVC
• Peso: 510g/m2
• Grosor: 0.4mm
• Retardo a fuego: CLASS 1
• Tamaño: Ancho 13m Alto 6,4m
• Color frontal/ Posterior: Blanco / Blanco
• Terminado: Bordes blancos con ojales metálicos o cuerdas precocidas</t>
  </si>
  <si>
    <t>Suministro e instalación de Pantalla de proyección en PVC 13m x 6,4m</t>
  </si>
  <si>
    <t>8.1.1</t>
  </si>
  <si>
    <t>Pantalla de proyección de gran formato</t>
  </si>
  <si>
    <t>8.1</t>
  </si>
  <si>
    <t>VIDEO</t>
  </si>
  <si>
    <t>8</t>
  </si>
  <si>
    <t>Revision de los diseños propuestos en sito del proyecto y los ajustes que tengan lugar, realizado por personal calificado. Entregar diseño definitivo</t>
  </si>
  <si>
    <t>Ajusto a los DIseños</t>
  </si>
  <si>
    <t>6.2.1</t>
  </si>
  <si>
    <t>Ajusto a los Diseños</t>
  </si>
  <si>
    <t>6.3</t>
  </si>
  <si>
    <t>Instalación de silletería.</t>
  </si>
  <si>
    <t>Suministro e instalación de Instalación de Silletería</t>
  </si>
  <si>
    <t>Silletería</t>
  </si>
  <si>
    <t>6.2</t>
  </si>
  <si>
    <t>M2</t>
  </si>
  <si>
    <t xml:space="preserve">Suministro e instalación de alfombra de referencia Cadiz. Incluye adhesivo y transporte a la obra </t>
  </si>
  <si>
    <t xml:space="preserve">Suministro e instalación de Suministro e instalación de Alfombra Cadiz </t>
  </si>
  <si>
    <t>6.1.1</t>
  </si>
  <si>
    <t>Alfombra</t>
  </si>
  <si>
    <t>Varios</t>
  </si>
  <si>
    <t>6</t>
  </si>
  <si>
    <t>Kit de montaje en pared/techo para parlante tipo relevo, incluye un soporte robusto y herrajes.</t>
  </si>
  <si>
    <t>Suministro e instalación de Bracket relevos</t>
  </si>
  <si>
    <t>5.9.8</t>
  </si>
  <si>
    <t>Amplificador DSP de alta potencia, diseñado para instalaciones fijas, con capacidad de hasta 950 W por canal a 4 ohmios y 1600 W a 2 ohmios. Incorpora procesamiento de señal digital avanzado con tecnología FIR para un control preciso de los altavoces. Incluye ventiladores de enfriamiento de 3 etapas y protección contra sobrecalentamiento, sobrecorriente y picos. Su construcción en clase AB asegura un rendimiento acústico confiable.</t>
  </si>
  <si>
    <t xml:space="preserve">Suministro e instalación de Amplificador para Relevos </t>
  </si>
  <si>
    <t>5.9.7</t>
  </si>
  <si>
    <t>Amplificador DSP de alta potencia para instalaciones fijas, potencia hasta 1800 W por canal a 4 ohmios y un máximo de 3200 W a 2 ohmios. Debe Incorporar procesamiento de señal digital avanzado con tecnología FIR para un control preciso del sistema de altavoces. Incluir enfriamiento con ventiladores de 3 etapas y protección contra sobrecalentamiento, sobrecorriente y picos. Se requiere  construcción en clase H asegura un rendimiento acústico confiable y eficiente.</t>
  </si>
  <si>
    <t xml:space="preserve">Suministro e instalación de Amplificador para Array </t>
  </si>
  <si>
    <t>5.9.6</t>
  </si>
  <si>
    <t>Altavoz de 2 vías diseñado para instalaciones fijas, con un transductor de compresión de diafragma de 2” y un driver de 12”. Ofrece una sensibilidad de 98 dB y un manejo de potencia de 500 W continuos (2000 W pico), con un SPL máximo de 131 dB. Su construcción en madera contrachapada de abedul resistente a la intemperie garantiza durabilidad, y cuenta con un recubrimiento EVCoat para protección adicional. Proporciona una respuesta de frecuencia de 49 Hz a 19 kHz y está disponible con patrones de cobertura de 120° x 60°. Ideal para aplicaciones en exteriores e interiores con protección IP44 e IP55 en versiones PI y FG.</t>
  </si>
  <si>
    <t>Suministro e instalación de Parlante pasivo tipo Relevo</t>
  </si>
  <si>
    <t>5.9.5</t>
  </si>
  <si>
    <t>Altavoz de alto rendimiento con dos elementos de 8” con cobertura 90º x20º, diseñado para arreglos lineales en instalaciones fijas. Proporciona baja distorsión y alta salida SPL, con manejo de potencia de 350 W continuos (1400 W pico) y una sensibilidad de 104 dB. Construido en madera contrachapada de abedul, garantiza durabilidad en aplicaciones de uso intensivo. Ofrece un SPL máximo de 135 dB y una respuesta de frecuencia de 45 Hz a 20 kHz, adecuado para lograr un sonido nítido y uniforme en configuraciones de instalación fija.</t>
  </si>
  <si>
    <t>Suministro e instalación de Cabina para sistema Array 90x20</t>
  </si>
  <si>
    <t>5.9.4</t>
  </si>
  <si>
    <t>Altavoz de alto rendimiento con dos elementos de 8”, diseñado para arreglos lineales con cobertura 90º x 6º en instalaciones fijas. Proporciona baja distorsión y alta salida SPL, con manejo de potencia de 350 W continuos (1400 W pico) y una sensibilidad de 104 dB. Su construcción en madera contrachapada de abedul garantiza durabilidad y resistencia en entornos exigentes. Ofrece un SPL máximo de 135 dB y una respuesta de frecuencia de 45 Hz a 20 kHz, adecuado para aplicaciones que requieren un sonido claro y potente en un formato compacto.</t>
  </si>
  <si>
    <t>Suministro e instalación de Cabina para sistema Array 90x6</t>
  </si>
  <si>
    <t>5.9.3</t>
  </si>
  <si>
    <t>Subwoofer de alto rendimiento con dos altavoces de 15”, ideal para arreglos lineales en instalaciones fijas. Proporciona baja distorsión a altos niveles de SPL, con manejo de potencia de 1000 W continuos (4000 W pico) y una sensibilidad de 100 dB. Su caja de madera contrachapada reforzada con acero asegura durabilidad. Ofrece un SPL máximo de 136 dB y una respuesta de frecuencia de 28 Hz a 200 kHz.</t>
  </si>
  <si>
    <t>Suministro e instalación de Subwoofer</t>
  </si>
  <si>
    <t>5.9.2</t>
  </si>
  <si>
    <t xml:space="preserve">Estructura de suspensión de parlantes diseñada para ángulos extremos hacia abajo en arreglos de pequeño a mediano tamaño y ángulos típicos hacia abajo en arreglos grandes. Puede conectarse a subwoofers de 15”, subwoofers dobles de 15” o módulos de rango completo. Fabricada en acero con recubrimiento en polvo negro, cuenta con 26 puntos de anclaje para ajustar el ángulo de inclinación vertical. </t>
  </si>
  <si>
    <t>Suministro e instalación de Bumper para sistema Array</t>
  </si>
  <si>
    <t>5.9.1</t>
  </si>
  <si>
    <t>Sistema de sonido pasivo tipo Line Array con relevos</t>
  </si>
  <si>
    <t>Cable de 1 par trenzado con conductores de cobre estañado de 22 AWG, ideal para aplicaciones de audio y control. Su blindaje de lámina proporciona protección contra interferencias electromagnéticas, garantizando una transmisión clara y estable. Con revestimiento de PVC, soporta temperaturas de -30°C a 60°C, lo que lo hace adecuado para diversas instalaciones. Este cable es flexible y duradero, ideal para sistemas de control, intercomunicaciones y audio balanceado.</t>
  </si>
  <si>
    <t>Suministro e instalación de Cableado Balanceado para señales de audio</t>
  </si>
  <si>
    <t>5.8.6</t>
  </si>
  <si>
    <t>Suministro e instalación de Cableado UTP snakes</t>
  </si>
  <si>
    <t>5.8.5</t>
  </si>
  <si>
    <t>Monitor Parlante activo biamplificado de 2 vías
Presión sonora máxima107 dB
Salida de amplificadorClase D con DSP de 96 kHz
FRECUENCIAS BAJAS: 30 W/4 Ω
FRECUENCIAS ALTAS: 30 W/4 Ω
AlimentaciónAC 100-240 V, 50 Hz / 60Hz
Rango de frecuenciaDe 40 Hz a 36 kHz Hz
Frecuencia crossover3 kHz
Terminales: EntradasXLR/TRS combo x 1 (entrada balanceada)RCA x 1 (entrada no balanceada)</t>
  </si>
  <si>
    <t>Suministro e instalación de Monitor para cabina de control.</t>
  </si>
  <si>
    <t>5.8.4</t>
  </si>
  <si>
    <t>Switch de red de 5 puertos con capacidad de bloqueo, diseñado para alimentar hasta cuatro dispositivos a través de Ethernet (PoE). Dispone de un puerto adicional sin alimentación para facilitar la expansión de la red a medida que crecen los requerimientos. Los indicadores de actividad de red y conexión permiten verificar el flujo correcto de los datos. el equipo debe permitir transmitir señales de audio y datos a través de un solo cable Ethernet,debe ser compatible con sistemas avanzados de Mixer digitales y otros dispositivos en red.</t>
  </si>
  <si>
    <t>Suministro e instalación de Switch de red</t>
  </si>
  <si>
    <t>5.8.3</t>
  </si>
  <si>
    <t>Caja de escenario digital diseñada para conectarse en red, con 32 entradas de micrófono/linea de alta calidad y 16 salidas de línea. Las entradas cuentan con preamplificadores controlados digitalmente y compensación de ganancia, lo que facilita el uso compartido en aplicaciones de transmisión. Ideal para integrarse con sistemas de mezcladoras digitales de última generación, permite una configuración rápida y sencilla desde las consolas compatibles y su software de control remoto.</t>
  </si>
  <si>
    <t xml:space="preserve">Suministro e instalación de Caja de conexiones en escenario </t>
  </si>
  <si>
    <t>5.8.2</t>
  </si>
  <si>
    <t>Mxer digital con capacidad de 64 canales de entrada y 32 salidas, diseñada para entornos de producción de audio en vivo o grabación. Equipada con un motor DSP de cuatro núcleos, ofrece 76 canales de mezcla simultáneos y hasta 526 procesadores, incluidos sistemas de reverberación estéreo y procesamiento de señal en cada canal de entrada y bus de salida. Incluye una interfaz de audio USB, con 128 canales de E/S AVB y un enrutamiento flexible para adaptarse a diversas configuraciones. La calidad de audio debe ser de nivel profesional, ideal para estudios o eventos en vivo.</t>
  </si>
  <si>
    <t>Suministro e instalación de Consola Digital de 64 canales</t>
  </si>
  <si>
    <t>5.8.1</t>
  </si>
  <si>
    <t>Sistema de procesamiento de audio y monitoreo</t>
  </si>
  <si>
    <t>Sidefill - Cabina activa 15"
Respuesta de frecuencia (-3 dB): 48 Hz - 20 kHz
SPL máximo: 136 dB de pico
Cobertura (H x V): 60° x 40°
Corssover: 700 Hz, 2900 Hz</t>
  </si>
  <si>
    <t xml:space="preserve">Suministro e instalación de Parlante tipo Monitor </t>
  </si>
  <si>
    <t>5.7.16</t>
  </si>
  <si>
    <t>Monitor coaxial autoamplificado de piso de 12".
Respuesta de frecuencia (-3 dB): 64 Hz - 20 kHz
Ángulo de monitor: 55°
Cobertura (H x V)	90 ̊ x 90 ̊
SPL máximo: 129 dB</t>
  </si>
  <si>
    <t>5.7.15</t>
  </si>
  <si>
    <t xml:space="preserve">Stand de micrófono con tripode "MIcrolite"
Construido con tubo de acero “Microlite” resistente y liviano, Pivote de la pluma fabricado con material compuesto ABS para una alta resistencia al impacto debe garantizar ajustes de altura y ángulo rápidos, suaves y antideslizantes.
Base de policarbonato liviana, fuerte y resistente a impactos con patas de trípode de acero tubular. </t>
  </si>
  <si>
    <t>Suministro e instalación de Stands para Micrófono</t>
  </si>
  <si>
    <t>5.7.14</t>
  </si>
  <si>
    <t>Micrófono percusión Kick - Low
Voltaje de circuito abierto: 0,63 mV/Pascal
Respuesta de frecuencia de audio	20 Hz - 10.000 Hz
Patrón polar: Supercardioide</t>
  </si>
  <si>
    <t>Suministro e instalación de Micrófono dinámico de bombo e instrumento</t>
  </si>
  <si>
    <t>5.7.13</t>
  </si>
  <si>
    <t>Micrófono percusión
Voltaje de circuito abierto: 2,2 mV/Pascal
Respuesta de frecuencia de audio	50 Hz - 16.000 Hz
Patrón polar	Supercardioide</t>
  </si>
  <si>
    <t>Suministro e instalación de Micrófono dinámico de tom, caja e instrumento</t>
  </si>
  <si>
    <t>5.7.12</t>
  </si>
  <si>
    <t>Micrófono percusión Over
Elemento	Condensador (autosesgado)
Voltaje de circuito abierto: 6mV/Pascal
Respuesta de frecuencia de audio	50 Hz - 16.000 Hz
Rango dinámico: 107dB
SPL máximo (1% THD): 132dB</t>
  </si>
  <si>
    <t>Suministro e instalación de Micrófono percusión Over</t>
  </si>
  <si>
    <t>5.7.11</t>
  </si>
  <si>
    <t>Microfono dinamico supercardioide Vocals Premium
Voltaje de circuito abierto: 2,2 mV/Pascal
Respuesta de frecuencia de audio: 80 - 16.000</t>
  </si>
  <si>
    <t>Suministro e instalación de Micrófono vocal premium</t>
  </si>
  <si>
    <t>5.7.10</t>
  </si>
  <si>
    <t>Micrófono dinámico Super Cardiodie Bass-Drum 
Voltaje de circuito abierto: 0,8 mV/Pascal
Respuesta de frecuencia de audio: 20 - 11.000
SPL máximo: &gt; 140dB</t>
  </si>
  <si>
    <t>Suministro e instalación de Microfono Bass drum</t>
  </si>
  <si>
    <t>5.7.9</t>
  </si>
  <si>
    <t>Micrófono de condensador Cardioide para instrumentos
Voltaje de circuito abierto: 10 mV/Pascal
Respuesta de frecuencia de audio: 50 - 20.000
SPL máximo: &gt; 146dB</t>
  </si>
  <si>
    <t xml:space="preserve">Suministro e instalación de Micrófono de mano cardioide instrumentos </t>
  </si>
  <si>
    <t>5.7.8</t>
  </si>
  <si>
    <t>Micrófono dinámico Super  cardioide Vocal
Voltaje de circuito abierto: 3,3 mV/Pascal
Respuesta de frecuencia de audio: 140 - 15.000
SPL máximo: &gt; 140dB</t>
  </si>
  <si>
    <t xml:space="preserve">Suministro e instalación de Micrófono de mano spercardioide vocal  </t>
  </si>
  <si>
    <t>5.7.7</t>
  </si>
  <si>
    <t>Micrófono dinámico cardioide Vocal.
Respuesta en frecuencia: 30 Hz-17 kHz, Sensibilidad 5.6 mV/Pascal (-45 dBV/Pa) y Maximum SPL: 135.5 dB SPL (1% THD).
conector XLR.</t>
  </si>
  <si>
    <t>Suministro e instalación de Micrófono de mano cardioide vocal</t>
  </si>
  <si>
    <t>5.7.6</t>
  </si>
  <si>
    <t xml:space="preserve">Kit de micrófono de mano inalámbrico con cabezal de micrófono cardioide dinámic y Base receptora UHF. 
• Micrófono: Respuesta en frecuencia: 30 Hz-17 kHz, Sensibilidad 5.6 mV/Pascal (-45 dBV/Pa) y Maximum SPL: 135.5 dB SPL (1% THD).
• Transmisor inalambrico: Modo de oscilación de frecuencia: bucle de bloqueo de fase (PLL), ANcho de banda y freuencia de operacion: 36 MHz (488-524 MHz), Portyencia de Salida RF Baja 10mW / Alta
50mW. Incluye Display.
• Receptor inalambrico: Ancho de Banda: 36MHz, Señal/ruido: &gt;100dB(A), Distorción armónica (Thd):&lt;0.6%@1kHz, sesnibilidad: -81dBm for -12dB SINAD, respuesta en frecuencia: 63Hz~16kHz±2dB (BPT), 
51Hz~16kHz±2dB (HHT), tipo de antena: desmontable de media onda con conector BNC.
</t>
  </si>
  <si>
    <t xml:space="preserve">Suministro e instalación de Micrófono de mano inalámbrico </t>
  </si>
  <si>
    <t>5.7.5</t>
  </si>
  <si>
    <t>Micrófono Lavalier Omnidireccional de Condensador
Color: Beige
Conector TA4F</t>
  </si>
  <si>
    <t xml:space="preserve">Suministro e instalación de Micrófono de solapa beige </t>
  </si>
  <si>
    <t>5.7.4</t>
  </si>
  <si>
    <t>Micrófono Lavalier Omnidireccional de Condensador
Color: negro
Conector TA4F</t>
  </si>
  <si>
    <t>Suministro e instalación de Micrófono de solapa negro</t>
  </si>
  <si>
    <t>5.7.3</t>
  </si>
  <si>
    <t xml:space="preserve">Micrófono De Solapa Cardioide
• Límites de ancho de banda (MHz): 488 - 524
• Ancho de banda de ajuste: 36 MHz
• Frecuencias seleccionables: 1440
• Potencia de salida de transmisión (mW): 10 y 50
• No incluye cápsula </t>
  </si>
  <si>
    <t>Suministro e instalación de Sistema inalámbrico Bodypack</t>
  </si>
  <si>
    <t>5.7.2</t>
  </si>
  <si>
    <t>Micrófono de instalación colgante
• Respuesta de frecuencia 40 - 20.000 Hz
• Patrón polar cardioide
• Módulo electrónico en línea
• SPL máximo (1% THD)        135dB
• Filtro de paso alto conmutable de 12 dB/octave</t>
  </si>
  <si>
    <t xml:space="preserve">Suministro e instalación de Micrófono colgante </t>
  </si>
  <si>
    <t>5.7.1</t>
  </si>
  <si>
    <t>Sistema de microfonía</t>
  </si>
  <si>
    <t>Cable de micrófono,  XLR Macho / XLR Hembra, Color: negro, Longitud: 15 mt.</t>
  </si>
  <si>
    <t>Suministro e instalación de Cable  para micrófono o instrumento</t>
  </si>
  <si>
    <t>5.6.8</t>
  </si>
  <si>
    <t>Cable de micrófono,  XLR Macho / XLR Hembra, Color: negro, Longitud: 10 mt.</t>
  </si>
  <si>
    <t>5.6.7</t>
  </si>
  <si>
    <t>Cable de micrófono,  XLR Macho / XLR Hembra, Color: negro, Longitud: 5 mt.</t>
  </si>
  <si>
    <t>5.6.6</t>
  </si>
  <si>
    <t>Cable de micrófono,  XLR Macho / XLR Hembra, Color: negro, Longitud: 3 mt.</t>
  </si>
  <si>
    <t>5.6.5</t>
  </si>
  <si>
    <t>Atril en Madera Dimensiones del soporte para partituras:
Anchura: 21,7» (55 cm)
Altura: 37 cm
Anchura del borde: 6 cm
Ajuste de altura
De 75 cm a 129 cm (29,5« a 50,8»)
Altura plegada
76,5 cm (30,02")</t>
  </si>
  <si>
    <t>Suministro e instalación de Atril de músico</t>
  </si>
  <si>
    <t>5.6.4</t>
  </si>
  <si>
    <t>Atril para partituras MS-320 con soporte plegable para partituras de 3 páginas con base de pata de trípode de aleación de zinc sólida para garantizar la máxima estabilidad. Fabricado con tubos de acero de alta resistencia y herrajes de alta calidad.
Ancho del soporte: 48 a 98 cm (18,9" a 38,6")
Altura del soporte: 33cm (13")
Profundidad de los labios: 5,5 cm (2,1 pulgadas)
Rango de ajuste de altura: 75 a 129 cm (29,5" a 50,8")
Diámetro de apertura de piernas: 76cm (30")
Color: Negro</t>
  </si>
  <si>
    <t>Suministro e instalación de Atril de director</t>
  </si>
  <si>
    <t>5.6.3</t>
  </si>
  <si>
    <t xml:space="preserve">Amplificador de bajo 800 vatios
Tres opciones de voz (Brillante, Contorno, Vintage)
Circuito de sobremarcha
Ecualizador de 4 bandas
Atenuación de potencia de salida para conciertos y prácticas más pequeños
Salida de línea XLR con toma de tierra e interruptores pre/post
Gabinete liviano de madera contrachapada
Altavoces duales de neodimio Eminence® de 10"
Bocina de compresión de alta frecuencia con interruptor de encendido/apagado
Interruptor de pedal opcional de 1 botón
</t>
  </si>
  <si>
    <t>Suministro e instalación de Amplificador de Bajo</t>
  </si>
  <si>
    <t>5.6.2</t>
  </si>
  <si>
    <t>Amplificador de guitarra 60 vatios; canales normal, drive y more drive
Dos altavoces Celestion 12 " de tipo A
Circuito de preamplificador modificado para una mayor definición de notas saturadas
Reverb de muelles modificada para mayor suavidad
Recinto de pino ligero * Incluye pedal de 2 botones y funda</t>
  </si>
  <si>
    <t>Suministro e instalación de Amplificador de Guitarra</t>
  </si>
  <si>
    <t>5.6.1</t>
  </si>
  <si>
    <t>Sistema de Backline</t>
  </si>
  <si>
    <t>Switch de Red 8 puertos.
• Conexiones Gigabit Ethernet en todos los puertos que proporcionan la máxima velocidad de transferencia de datos
• Seguridad integrada: VLAN 802.1Q, ACL, Seguridad por Puerto y Control de Broadcast.
• QoS L2 / L3 / L4 e IGMP. 
• Modos de gestión vía WEB / CLI, SNMP, RMON.
• Eficiencia energética que ahorra hasta un 65% del consumo de energía</t>
  </si>
  <si>
    <t xml:space="preserve">Suministro e instalación de Switch de red de 8 puertos </t>
  </si>
  <si>
    <t>5.5.1</t>
  </si>
  <si>
    <t>Redes sistemas audiovisuales</t>
  </si>
  <si>
    <t xml:space="preserve">UPS de 10KVA con las sigiuinetes características:
Red de alimentación: Bifásico 3 hilos (2F+1T) Con transformador de aislamiento
Voltaje de operación: 208 VAC / 220VAC
Factor de potencia de salida: 1
Frecuencia de operación: 50/60 Hz
Tecnología de doble conversión. AC/DC – DC/AC
Tipo conector de alimentación UPS: Bornera
Salida UPS: Bornera. ENTRADA
Corriente especificada de entrada (Carga Máxima):  62,5A
Voltaje(s) Nominal(es) de Entrada Soportado(s) : 208V/220V CA +26% -26%
Tipo de conexión de entrada del UPS : Bornera
Breakers de entrada : 78A
Servicio Eléctrico Recomendado : 78A 208V/220V
Fase de EntradaBifásico 3 hilos (2F+1T). 
SALIDA
Capacidad de Salida (VA) : 10,000
Capacidad de Salida (kVA): 10. 
BATERÍA
Tipo de Batería : Plomo Ácido Regulada por Válvula [VRLA]
Autonomía a Plena Carga (min) : 10
Autonomía a Media Carga (min) : 20
Autonomía Ampliable: Si
Voltaje CD del sistema (VCD): 12
Tasa de Recarga de Baterías (Baterías Incluidas): 8 horas (10% a 90%)
Capacidad de Salida (Watts): 10000
Detalles de Capacidad de Salida: 48A @ 208V/220V. (MODO DE LÍNEA) @ 7 minutos; (MODO DE RESPALDO POR BATERÍA)
Factor de Potencia : 1
Detalles del Voltaje Nominal: 120V-208V sinusoidal en modo de línea y 120V-208V sinusoidal en modo de respaldo por batería
La salida está regulada a +/-0.05 Hz cuando la frecuencia de entrada excede +/-1 Hz de la nominal.
REGULACIÓN DE VOLTAJE
Voltaje de salida fijo (120Vac o 220Vac) con corriente de la línea con un rango de voltajes de entrada bifásico entre 160V y 275V
Corrección de Sobrevoltaje 
Los voltajes de entrada de entre 240V y 275V son reducidos a un voltaje de salida fijo.
Corrección de Bajo Voltaje 
Los voltajes de entrada entre 160V y 190V son elevados a un voltaje de salida fijo.
</t>
  </si>
  <si>
    <t>Suministro e instalación de UPS 10KVA</t>
  </si>
  <si>
    <t>5.4.2</t>
  </si>
  <si>
    <t>Regulador y acondicionador de voltaje para instalación en rack con protección AC, EVS, LiFT, SMP y filtración de ruidos eléctricos. Permite conectar hasta 8 dispositivos con una carga total de 15A. Tiene un puerto de carga USB y un display con información de voltaje y amperaje. Bancos aislados que minimizan interferencia entre dispositivos AV. Mantiene 120V de salida cuando en su entrada varia en un rango de 97V hasta 137V.
Voltaje:        120V
Numero De Tomas:        9
Capacidad De Carga:        15A
Filtros De Protección:        SMP / LiFT / EVS</t>
  </si>
  <si>
    <t>Suministro e instalación de Regulador de corriente y supresor de picos</t>
  </si>
  <si>
    <t>5.4.1</t>
  </si>
  <si>
    <t>Protección eléctrica sistema de sonido</t>
  </si>
  <si>
    <t>Medusa análoga 16 entradas XLR 4 salidas XLR</t>
  </si>
  <si>
    <t>Suministro e instalación de Medusa 16x4</t>
  </si>
  <si>
    <t>5.3.3</t>
  </si>
  <si>
    <t>Silla de trabajo de oficina color negro.
• Espaldar de  Tela mesh, Dimensiones mínimas: 40 cm ancho x 45 cm alto
• Asiento: Tela mesh, Dimensiones mínimas: Espesor: 50 mm, 45 cm ancho x 50 cm profundidad
• Brazos: fijos 
• Ajuste altura del asiento con elevación de gas y rotación 360 grados. Material: Acero
• Ruedas en estrella de 5 aspas, Material: Acero, Rodachinas doble carrete, Material: Goma
• Resistencia máxima de peso: 100 kg</t>
  </si>
  <si>
    <t>Suministro e instalación de Silla</t>
  </si>
  <si>
    <t>5.3.2</t>
  </si>
  <si>
    <t>Mesa de trabajo 2.40 x 0.80 con conexiones AC 110V regulada</t>
  </si>
  <si>
    <t>Suministro e instalación de Escritorio</t>
  </si>
  <si>
    <t>5.3.1</t>
  </si>
  <si>
    <t>Mobiliario para escenario</t>
  </si>
  <si>
    <t xml:space="preserve"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Profundidad de rack compacta de 14,25" - Tamaño de rack de 6U </t>
  </si>
  <si>
    <t>Suministro e instalación de Rack de TX Antena</t>
  </si>
  <si>
    <t>5.2.5</t>
  </si>
  <si>
    <t>Kit de montaje para receptor inalámbrioco de antenas</t>
  </si>
  <si>
    <t>Suministro e instalación de Kit de montaje</t>
  </si>
  <si>
    <t>5.2.4</t>
  </si>
  <si>
    <t>Cab. coax. BNC 25 pies 50 Ohm</t>
  </si>
  <si>
    <t>Suministro e instalación de Antena para microfonería inalámbrica</t>
  </si>
  <si>
    <t>5.2.3</t>
  </si>
  <si>
    <t>Antena log periódica activa, 470 - 960 MHz</t>
  </si>
  <si>
    <t>5.2.2</t>
  </si>
  <si>
    <t>Splitter Divisor antena 2 entr. x 8 sal. 470-960MHz ///Electro-Voice RE3-ACC-AASP 2-In x 8-Out Antenna Splitter (470 to 960 MHz)
4 x DC Power Leads
10 x 2' 50-Ohm BNC Antenna Cables
External AC-to-DC Power Supply
IEC Power Cord
Limited 3-Year Manufacturer Warranty</t>
  </si>
  <si>
    <t>5.2.1</t>
  </si>
  <si>
    <t>Antenas de microfonía</t>
  </si>
  <si>
    <t>Candados de protecciones para Case</t>
  </si>
  <si>
    <t>Suministro e instalación de Candados</t>
  </si>
  <si>
    <t>5.1.5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</si>
  <si>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19"", roscados y reemplazables en campo de 7 mm. Tamaño 12UR.</t>
  </si>
  <si>
    <t>Suministro e instalación de Rack para equipos en cuarto de control</t>
  </si>
  <si>
    <t>5.1.4</t>
  </si>
  <si>
    <t>Rack de construcción de 5 capas de madera contrachapado phenolic-bond de 8 mm de grosor y una cubierta laminada resistente de color negro. Cuenta con pestillos pequeños de mariposa de acero, mangos de superfice, esquinas de bola de acero, bordes de aluminio y pies de goma. Incluye  rieles de rack de acero galvanizado estándar de 19", roscados y reemplazables en campo de 7 mm. Tamaño 12UR.</t>
  </si>
  <si>
    <t>Suministro e instalación de Rack para equipos en escenario</t>
  </si>
  <si>
    <t>5.1.3</t>
  </si>
  <si>
    <t>Funda Abullonada para Bases de Micrófono con interior de espuma de alta densidad que protege el equipo de impactos.</t>
  </si>
  <si>
    <t>Suministro e instalación de Case Parales</t>
  </si>
  <si>
    <t>5.1.2</t>
  </si>
  <si>
    <t>• Plástico de alta resistencia para mayor durabilidad y protección contra impactos.
• Interior: Espuma de alta densidad para proteger los micrófonos de golpes y vibraciones.
• Capacidad: 12 Micrófonos</t>
  </si>
  <si>
    <t>Suministro e instalación de Case microfonos</t>
  </si>
  <si>
    <t>5.1.1</t>
  </si>
  <si>
    <t>Almacenamiento sistema de audio</t>
  </si>
  <si>
    <t>Sonido</t>
  </si>
  <si>
    <t>5</t>
  </si>
  <si>
    <t>Suministro e instalación de Cableado balanceado para señal DMX</t>
  </si>
  <si>
    <t>3.3.5</t>
  </si>
  <si>
    <t>Cabeza Móvil SPOT 200W
Marca:Cameo Ref.:
• Lámpara: LED 200W Blanco
• Flujo: 162,000lx @1m
• Zoom de 10° a 25°
• Rueda de 8 colores+ blanco
• Rueda de 6 gobos giratorios,intercambiables e indexables + posición vacía
• Rueda de 6 gobos fijos intercambiables + posición vacía
• Prisma lineal de 5 caras + Prima circular de 6 caras, ambos giratorios e indexables • Filtro Frost variable
• Dimmer de 16 bits + 4 curvas seleccionables
• PWM seleccionable de 1200 hasta 25 kHz
• Pantalla LCD, 4 teclas táctiles
• Control: DMX, RDM
• Tamaño:(Anc x Alt x fon) 282x469x186mm
• Peso: 11,2Kg• Cabeza móvil spot compacta
• Zoom de 5° a 50°
• Rueda de colores CMY
• Rueda de 8 colores + blanco
• Rueda de 8 gobos giratorios,intercambiables e indexables + posición vacía
• Rueda de 11 gobos fijos intercambiables + posición vacía
• Prisma circular giratorio e indexable
• Prisma lineal giratorio e indexable
• Iris motorizado
• Filtro Frost variable
• Dimmer de 16 bits + 4 curvas seleccionables
• PWM seleccionable de hasta 25 kHz
• Pantalla táctil con batería, 6 teclas táctiles
• Control: W-DMXTM opcional, DMX, RDM
• Tamaño:(Anc x Alt x fon) 371x601x238mm
• Peso: 19,7Kg</t>
  </si>
  <si>
    <t>Suministro e instalación de Cabeza Móvil Spot</t>
  </si>
  <si>
    <t>3.3.4</t>
  </si>
  <si>
    <t>Par Led RGBWA-UV IP65
Ref: • 12x12w LED RGBWA-UV 144w
• Angulo de la luz: 25o o 45o
• Dimmer: 0 - 100%
• Canales DMX: 7 / 10
• Strober: 0 - 25Hz
• Protección: IP65 Exterior
• Conector entrada/ Salida: Seetronic Powerkon IP65 • Voltaje de entrada: 100-240 V
• Tamaño: 220x120x260mm
• Peso: 5Kg</t>
  </si>
  <si>
    <t>Suministro e instalación de Par Led RGBW</t>
  </si>
  <si>
    <t>3.3.3</t>
  </si>
  <si>
    <t xml:space="preserve"> • Fuente de luz: 150W Led RGBAL
• Angulo: Zoom 25o -50o
• CRI: 93
• CCT: 1800K - 10000K
• Dimmer:0 - 100% 16 Bit
• Control: DMX RDM
• AC 100-240v 170w
• Peso: 5,6Kg
• Garantia: 1 año
• Certificacion: CE, RETILAP</t>
  </si>
  <si>
    <t xml:space="preserve">Suministro e instalación de Elipsoidal Led Zoom RGBAL </t>
  </si>
  <si>
    <t>3.3.2</t>
  </si>
  <si>
    <t xml:space="preserve"> </t>
  </si>
  <si>
    <t xml:space="preserve">• Fuente de luz de 1x100w WW/CW
• Control: DMX / RDM, TRIAC
• Flujo @5m 3200K: 3,900lx@10o
• Flujo @5m 5600K: 4,140lx@10o
• Dimmer con resolución de 16bit
• CCT: 3200oK / 5600K
• CRI / TLCI: 96
• Zoom Manual: 10o a 60o
• Canales DMX: 1,2 o 3 Ch
• Curvas de dimmer: 4
• AC 120-240v
• Incluye: Banderas 4 hojas
• Certificaciones: CE, Retilap
</t>
  </si>
  <si>
    <t>Suministro e instalación de Fresnel LED 1 fuente de luz</t>
  </si>
  <si>
    <t>3.3.1</t>
  </si>
  <si>
    <t>Sistema de iluminación escénica</t>
  </si>
  <si>
    <t>3.3</t>
  </si>
  <si>
    <t>Cable para señal DMX 3 m</t>
  </si>
  <si>
    <t>Suministro e instalación de Cable de señal</t>
  </si>
  <si>
    <t>3.2.3</t>
  </si>
  <si>
    <t xml:space="preserve">Galon Líquido Base Agua de rápida dispersión - Galón
50 – 70% - Mezcla De Polialcoholes
50 – 70% CAS_ 7789-20-0
</t>
  </si>
  <si>
    <t>Suministro e instalación de Líquido Humo Haze</t>
  </si>
  <si>
    <t>3.2.2</t>
  </si>
  <si>
    <t>Output : 3000 cu.ft / min
Tiempo de calentamiento inicial : 1 min
Consumo de Fluido : 12ml/min 100% salida
Capacidad del tanque : 5 litros (1,32 galones)
Control : Pantalla LCD , DMX; Timer mode , Volume mode
Weight : 17,2 Kg
Dimensiones ( mm ) : L 493 W 424 H 280 mm
Receptor DMX inalámbrico : Incluido
Canales DMX : 2 Canales (one for fog output ; one for fan output)
Liquido : Antari FLG Liquid
Voltaje : 120 V</t>
  </si>
  <si>
    <t xml:space="preserve">Suministro e instalación de Máquina de Humo Haze </t>
  </si>
  <si>
    <t>3.2.1</t>
  </si>
  <si>
    <t>Máquinas de humo</t>
  </si>
  <si>
    <t>3.2</t>
  </si>
  <si>
    <t>Switch POE 16 Puertos
Marca: 
• 16 Puertos RJ45 10/100/1000Mbps POE • 2 ranuras SFP Gigabit
• 150W Poe.
• Administrable
• Interface gráfica de usuario
• Port Trunking. Port Mirroring.
• 1U 19-Inch Rack-Mountable Steel Case</t>
  </si>
  <si>
    <t>Suministro e instalación de Switch POE 16</t>
  </si>
  <si>
    <t>3.1.5</t>
  </si>
  <si>
    <t>Convertidor de video HDMI a DVI</t>
  </si>
  <si>
    <t>Suministro e instalación de Convertidor HDMI-DVI</t>
  </si>
  <si>
    <t>3.1.4</t>
  </si>
  <si>
    <t>Teclado en español y mouse inalámbrico Bluetooth</t>
  </si>
  <si>
    <t>Suministro e instalación de Kit de Teclado y mouse USB</t>
  </si>
  <si>
    <t>3.1.3</t>
  </si>
  <si>
    <t>Voltaje: 110/220V
Tamaño de la pantalla: 24 "
Pantalla led de 24".
Tiene una resolución de 1920px-1080px.
Relación de aspecto de 16:9.
Panel IPS.
Su brillo es de 250cd/m².
Con conexión D-Sub.</t>
  </si>
  <si>
    <t>Suministro e instalación de Monitor de 23"</t>
  </si>
  <si>
    <t>3.1.2</t>
  </si>
  <si>
    <t>• Pantalla interna multitactil de 7"
• 48 Fader multifunción
• Hasta 96 aparatos o fixtures
• 4 encoders físicos y 6 teclas exclusivas para go, record, delete...
• Soporta Arnet, sACN, CITP
• Paletas: 5x96
• Grupos: 96
• Salida DVI para monitor touch
• 4096 Canales DMX distribuidos en 64 universos disponibles
• Incluye fuente de voltaje</t>
  </si>
  <si>
    <t>Suministro e instalación de Consola de iluminación Escenica</t>
  </si>
  <si>
    <t>3.1.1</t>
  </si>
  <si>
    <t>Control de iluminación escénica</t>
  </si>
  <si>
    <t>3.1</t>
  </si>
  <si>
    <t>Iluminación Escénica</t>
  </si>
  <si>
    <t>3</t>
  </si>
  <si>
    <t xml:space="preserve">Paquete de apagado-encendido/atenuación con 4 canales, de 5A por canal (15A máximo en total para el equipo)
Proporciona una opción de DMX para controlar dispositivos no-DMX
</t>
  </si>
  <si>
    <t>Suministro e instalación de Dimmer de control de Luces del auditorio</t>
  </si>
  <si>
    <t>2.1.3</t>
  </si>
  <si>
    <t>Luminaria LED 12w 3000K con driver dimerizable  para la zona del auditorio tipo downlight descolgada o empotrada en nubes policilindricas y nubes acústicas</t>
  </si>
  <si>
    <t>Suministro e instalación de Iluminación del auditorio - Zona audiencia, Butacas</t>
  </si>
  <si>
    <t>2.1.2</t>
  </si>
  <si>
    <t>Iluminación en cinta led con control on/off.</t>
  </si>
  <si>
    <t>Suministro e instalación de Iluminación de trasescena de color azul. No Dimerizable.</t>
  </si>
  <si>
    <t>2.1.1</t>
  </si>
  <si>
    <t>Iluminación de Trasescena</t>
  </si>
  <si>
    <t>Iluminación de Trabajo</t>
  </si>
  <si>
    <t>Valor Total</t>
  </si>
  <si>
    <t>Valor Unitario</t>
  </si>
  <si>
    <t>Unidad</t>
  </si>
  <si>
    <t>Cantidad</t>
  </si>
  <si>
    <t>Especificaciones Técnicas</t>
  </si>
  <si>
    <t>Descripción Suministro</t>
  </si>
  <si>
    <t>Item</t>
  </si>
  <si>
    <t>U</t>
  </si>
  <si>
    <t>I</t>
  </si>
  <si>
    <t>A</t>
  </si>
  <si>
    <t>Patas Negras (Legs)
• Telón Black Out de An:2,40m Alt: 6,40m
• Material: Black out en Poliester negro de 240gr. ( IFR ) Ignifugo natural (No pierde sus propiedades con el paso del tiempo)
• Norma retardo de fuego NFPA 701-2010, BS 5867: Part 2:1980, B1, M1
• Terminado: Superior: Riata, ojetes, cuerda cada 30 cm. Lateral: dobladillo 4cm. Inferior : Dobladillo 10 cm + tubo
• Confección: Liso</t>
  </si>
  <si>
    <t>Suministro e instalación de Telón para Patas, color negro. Medidas 2,4m x 6,4m</t>
  </si>
  <si>
    <t>7.1.5</t>
  </si>
  <si>
    <t>Bambalinas
• Tamaño An:13,00m Al:1,45m
• Material: Black out en Poliester negro de 240gr. ( IFR ) Ignifugo natural (No pierde sus propiedades con el paso del tiempo)
• Norma retardo de fuego M1, F1, NFPA701.
• Terminado Superior: Riata, ojetes, cuerda cada 30 cm. Lateral: dobladillo. Inferior : Dobladillo 10 cm + cadena
• Confección: Liso</t>
  </si>
  <si>
    <t>Suministro e instalación de Bambalinas de 13m x 1.45m</t>
  </si>
  <si>
    <t>7.1.4</t>
  </si>
  <si>
    <t>Bambalinón Plisado. (Valance)
• Medidas: An:13m Alt: 1,45m
• Material: 16 oz. Athena, IFR 450g/sqm. Ignifugo natural (No pierde sus propiedades con el paso del tiempo)
• Norma retardo de fuego NFPA 701-2010
• Terminado: Superior: Riata, ojetes, cuerda cada 30 cm. Lateral: dobladillo 4cm. Inferior : Dobladillo 10 cm + cadena
• Confección: Fruncido al 50%</t>
  </si>
  <si>
    <t>Suministro e instalación de Bambalinon Plisado de 13m x 1.45m</t>
  </si>
  <si>
    <t>7.1.3</t>
  </si>
  <si>
    <t>Telón de Fondo Negro (Dos Hojas)
• Tamaño: (Anchox Alto) 13,00x6,40m
• Material: Black out en Poliester negro de 240gr. ( IFR ) Ignifugo natural (No pierde sus propiedades con el paso del tiempo)
• Norma retardo de fuego NFPA701.
• Terminado Superior: Riata, ojetes, cuerda cada 25 cm. Lateral: dobladillo. Inferior : Dobladillo 10 cm + tubo
• Confección: Liso</t>
  </si>
  <si>
    <t>Suministro e instalación de Telón de Cámara Dos Hojas. 13m x 6.4m</t>
  </si>
  <si>
    <t>7.1.2</t>
  </si>
  <si>
    <t>Telón de boca Plisado.(House Curtain)
• Medidas: An:13,00m Alt: 6,40m Doble hoja
• Material: 16 oz. Athena, IFR 450g/sqm. Ignifugo natural (No pierde sus propiedades con el paso del tiempo)
• Norma retardo de fuego NFPA 701-2010
• Terminado: Superior: Riata, ojetes, cuerda cada 30 cm. Lateral: dobladillo 5cm. Inferior : Dobladillo 10 cm + cadena
• Confección: Fruncido al 50%</t>
  </si>
  <si>
    <t>Suministro e instalación de Telón de Boca Plisado. 13m x 6.4m</t>
  </si>
  <si>
    <t>7.1.1</t>
  </si>
  <si>
    <t>Vestimenta teatral</t>
  </si>
  <si>
    <t>7.1</t>
  </si>
  <si>
    <t>VESTIMENTA TEATRAL</t>
  </si>
  <si>
    <t>7</t>
  </si>
  <si>
    <t xml:space="preserve">
Suministro e instalación riel manual para telón de boca y telón de fondo
• Riel metalico para movimiento lineal del telón longitud 13m
• Carro principal para recibir guaya y soporte principal del telón • Carros intermedios de soporte ubicados cada 30cm
• Guaya flexible de alta duración
• Polea final
• Polea de piso tensora, cuerda para activar el sistema
• Pruebas y puesta en funcionamiento</t>
  </si>
  <si>
    <t>Riel de Telón</t>
  </si>
  <si>
    <t>4.1.10</t>
  </si>
  <si>
    <t>Caja Circuitos para iluminación lateral en escenario.
A instalar en hombro lateral derecho e izquierdo del escenario. • 2 circuitos directos con conector doble de panel Nema 5-15A
• Nodo DMX con 4 Universos
• 4 salidas en canon hembra 5 pines para DMX
• Incluye borneras Legrand 20A para empalme de todos los circuitos.</t>
  </si>
  <si>
    <t>Caja de Circuitos</t>
  </si>
  <si>
    <t>4.1.9</t>
  </si>
  <si>
    <t>• Longitud 1,5m
• 2 circuitos directos para equipos LED con 4 salidas tipo toma doble de 15A
• Incluye Nodo DMX con 4 Universos
• 4 salidas en canon hembra 5 pines para DMX
• Estructura en tubo paralelo AN de 1 1/2" en pintura electrostática negra
• Caja metálica para recibir cableado con bornera para fase, neutro y tierra</t>
  </si>
  <si>
    <t>Suministro e instalación de Tenedor Lateral</t>
  </si>
  <si>
    <t>4.1.8</t>
  </si>
  <si>
    <t>• Recorrido: 14m.
• Viajero Flexible, para conexión entre Caja de empalme de parrilla y caja de empalme barraje
• Cantidad cktos AC: 6 circuitos en cable flexible 12AWG sintox
• Control: Cable de control Arnet Cat6 o DMX
• Protección: Canaleta flexible Nylon color negra
• Sistema de recogida: Automática tipo pantografo</t>
  </si>
  <si>
    <t>Suministro e instalación de Guirnalda o cable viajero en canaleta flexible</t>
  </si>
  <si>
    <t>4.1.7</t>
  </si>
  <si>
    <t>• Longitud 11m
• 6 circuitos directos para equipos LED con 6 salidas tipo toma doble de 15A
• Incluye nodo DMX con 4 Universos
• 4 salidas en canon hembra 5 pines para DMX
• Estructura en tubo paralelo AN de 1 1/2" en pintura electrostática negra
• Caja metálica para recibir la guirnalda con bornera para fase, neutro y tierra</t>
  </si>
  <si>
    <t>Suministro e instalación de Barra de luces</t>
  </si>
  <si>
    <t>4.1.6</t>
  </si>
  <si>
    <t>• instalación de 12 sistemas manuales
• Montaje de carrestes principales y carrestes sencillos
• Instalación de cuerda de Operación de (10mm)
• Montaje de vara sencilla de 11m
• Incluye transporte a Barranquilla de todo el material
• Incluye transporte y viáticos del personal especializado en montaje de mecánica teatral • Elementos de trabajo en alturas</t>
  </si>
  <si>
    <t>Suministro e instalación de Instación de Sistema de mecánica teatral Manual</t>
  </si>
  <si>
    <t>4.1.5</t>
  </si>
  <si>
    <t>• Instalación de 11 sistemas motorizados
• Montaje de poleas caidas y motores
• Montaje Cables de acero
• Instalación de drivers y conexiones electricas (Entrada de voltaje a driver, salida a motor, finales de carrera)
• Incluye transporte a Barranquilla de todo el material
• Incluye transporte y viáticos del personal especializado en montaje de mecánica teatral • Elementos de trabajo en alturas</t>
  </si>
  <si>
    <t>Suministro e instalación de Instación de Sistema mecánica teatral electromecanico</t>
  </si>
  <si>
    <t>4.1.4</t>
  </si>
  <si>
    <t>• Carretes principales para 5 caídas con rodamiento
• Carretes individuales con rodamiento y accesorios de instalación.
• Distancia de recorrido mínimo de 14m de altura
• Cuerda de Operación de 10 mm de diámetro en poliéster. funcionamiento no giratorio, adecuado para líneas puntuales.
• Resistencia a la rotura de mínimo 300Kg
• Tolete metálico de 60cm.
• Vara sencilla para calle manual longitud 11m de ancho</t>
  </si>
  <si>
    <t>Suministro e instalación de Sistema de Barra manual</t>
  </si>
  <si>
    <t>4.1.3</t>
  </si>
  <si>
    <t>• Tablero de control automático con variador de velocidad digital 
• Control de Velocidad: Variable 0 - 10m/m
• Protección termo magnética
• Entrada para finales de carrera superior e inferior
• Sensor de corriente para sobrepeso
• Tiempos y velocidades de frenado y arranque configurables
• Salida para freno electromagnético en motor y en tambor controlado por SSR.</t>
  </si>
  <si>
    <t>Suministro e instalación de Driver para motor para ascensor de 550Kg</t>
  </si>
  <si>
    <t>4.1.2</t>
  </si>
  <si>
    <t xml:space="preserve">• Capacidad: 550Kg
• Motor reductor eléctrico trifásico
• Freno electromagnético integrado en motor y en tambor
• Tambor para 5 líneas cable de acero de 3/16"
• Cable de acero flexible de hasta 15m de altura
• Velocidad: Variable 0 - 10m/m
• Sistema de entrada de cable en angulo recto (Zero Fleet)
• Poleas individuales, una por cada caida
• Soporte para cable de acero, mantiene el cable siempre en su sitio, aun sin carga </t>
  </si>
  <si>
    <t>Suministro e instalación de Mecanismo electromecánico (ascensor) tipo Yoyo</t>
  </si>
  <si>
    <t>4.1.1</t>
  </si>
  <si>
    <t>Sistema de mecánica teatral</t>
  </si>
  <si>
    <t>4.1</t>
  </si>
  <si>
    <t>Mecánica Teatral</t>
  </si>
  <si>
    <t>4</t>
  </si>
  <si>
    <t>Membrana acústica de 3mm +camara de aire de 15cm rellena en fibra de vidrio tipo frescasa de 2 1/2" de espesor, densidad de 10 Kg/m3.+ placa de Drywall de 1/2" de espesor instalado mediante estructura tipo omega y viguet</t>
  </si>
  <si>
    <t>Suministro e instalación de Cielo raso de aislamiento en sistema liviano</t>
  </si>
  <si>
    <t>1.2.2</t>
  </si>
  <si>
    <t>Suministro e instalación de puerta acústica batiente en madera
Tipo: Doble
Aislamiento: STC 45.
Acabado: Melamina Mate
Cerradura: Antipanico de barra puerta doble.
Marco: en Madera.
Accesorios: Umbral automático, empaques de neopreno e inyección de poliuretano
entre el marco y el vano de la puerta.
Dimensión: 1,53mx2.40m</t>
  </si>
  <si>
    <t>Suministro e instalación de Puertas acústicas STC45</t>
  </si>
  <si>
    <t>1.2.1</t>
  </si>
  <si>
    <t>Aislamiento Acústico</t>
  </si>
  <si>
    <t>Lámina de MDF RH 15 mm con acabado melaminico dilatado 5 cm del muro mediante bastidores de madera, rellena de fibra mineral de vidrio tipo: Frescasa 2½”, densidad 10 Kg/m³ Nota: Una sección del guarda escobas se estructura con listones de MDF de 15mm (6 m2).</t>
  </si>
  <si>
    <t>Suministro e instalación de Enchape Madera Lisa guarda escobas</t>
  </si>
  <si>
    <t>1.1.7</t>
  </si>
  <si>
    <t>Lámina de MDF RH 15 mm con acabado melaminico dilatado 5 cm del muro mediante bastidores de madera, rellena de fibra mineral de vidrio tipo: Frescasa 2½”, densidad 10 Kg/m³.</t>
  </si>
  <si>
    <t>Suministro e instalación de Enchape Madera Lisa escenario</t>
  </si>
  <si>
    <t>1.1.6</t>
  </si>
  <si>
    <t>Listones de pino 40 mm de espesor con pintura tarimex a base de agua de color roble ó nativo, 4 cm de ancho, 12 listones x m2, black theater 1" en la parte posterior y recubrimiento en tela lienzo. (Altura de instalacion variable).</t>
  </si>
  <si>
    <t>Suministro e instalación de Listones de madera</t>
  </si>
  <si>
    <t>1.1.5</t>
  </si>
  <si>
    <t>Fieltro acústico PET de 12 mm de espesor descolgado en cielo raso (36 láminas). Descuelgue con sistema estandar hasta 2 m. No incluye relleno acústico.</t>
  </si>
  <si>
    <t>Suministro e instalación de Fieltro acústica PET</t>
  </si>
  <si>
    <t>1.1.4</t>
  </si>
  <si>
    <t>Fieltro acústico PET de 12 mm de espesor, dilatado 5 cm del muro mediante bastidores de madera, incluye relleno en fibra de vidrio tipo frescasa de 2 1/2" de espesor, densidad de 10 Kg/m3.(16 láminas).</t>
  </si>
  <si>
    <t>Suministro e instalación de Enchape en fieltro acústico  PET</t>
  </si>
  <si>
    <t>1.1.3</t>
  </si>
  <si>
    <t>Nubes policilindricas fabricadas en MDF de 5.5 mm de espesor con acabado melaminico, rellenas en fibra de vidrio de 2 1/2" de espesor, densidad de 10Kg/m3.Dimensiones (1,20 x 2,30). Estructura en tubular cuadrado 40 mm x 40 mm Cal 16. Incluye falda perimetrales altura.</t>
  </si>
  <si>
    <t>Suministro e instalación de Nubes policilindricas acústicas</t>
  </si>
  <si>
    <t>1.1.2</t>
  </si>
  <si>
    <t>Suministro e instalación de Enchape Madera Lisa muros laterales</t>
  </si>
  <si>
    <t>1.1.1</t>
  </si>
  <si>
    <t>Acústica</t>
  </si>
  <si>
    <t>Descripción Adecuaciones</t>
  </si>
  <si>
    <t>EMPRESA 1</t>
  </si>
  <si>
    <t>PROMEDIO</t>
  </si>
  <si>
    <t>EMPRESA 2</t>
  </si>
  <si>
    <t>EMPRESA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</si>
</sst>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_-;\-&quot;$&quot;* #,##0_-;_-&quot;$&quot;* &quot;-&quot;_-;_-@_-"/>
    <numFmt numFmtId="165" formatCode="d\.m"/>
  </numFmts>
  <fonts count="8" x14ac:knownFonts="1"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666666"/>
        <bgColor rgb="FF666666"/>
      </patternFill>
    </fill>
    <fill>
      <patternFill patternType="solid">
        <fgColor theme="6"/>
        <bgColor indexed="64"/>
      </patternFill>
    </fill>
    <fill>
      <patternFill patternType="solid">
        <fgColor rgb="FF0000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1" applyFont="1"/>
    <xf numFmtId="164" fontId="0" fillId="0" borderId="0" xfId="0" applyNumberFormat="1"/>
    <xf numFmtId="164" fontId="2" fillId="0" borderId="1" xfId="1" applyFont="1" applyBorder="1"/>
    <xf numFmtId="164" fontId="3" fillId="0" borderId="1" xfId="1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9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164" fontId="3" fillId="2" borderId="1" xfId="1" applyFont="1" applyFill="1" applyBorder="1" applyAlignment="1">
      <alignment vertical="center"/>
    </xf>
    <xf numFmtId="164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64" fontId="4" fillId="0" borderId="2" xfId="1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164" fontId="3" fillId="2" borderId="2" xfId="1" applyFont="1" applyFill="1" applyBorder="1" applyAlignment="1">
      <alignment vertical="center"/>
    </xf>
    <xf numFmtId="164" fontId="4" fillId="2" borderId="3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4" xfId="1" applyFont="1" applyFill="1" applyBorder="1" applyAlignment="1">
      <alignment vertical="center"/>
    </xf>
    <xf numFmtId="164" fontId="6" fillId="3" borderId="5" xfId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vertical="center"/>
    </xf>
    <xf numFmtId="164" fontId="4" fillId="0" borderId="6" xfId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164" fontId="4" fillId="0" borderId="4" xfId="1" applyFont="1" applyBorder="1" applyAlignment="1">
      <alignment vertical="center"/>
    </xf>
    <xf numFmtId="164" fontId="4" fillId="4" borderId="4" xfId="1" applyFont="1" applyFill="1" applyBorder="1" applyAlignment="1">
      <alignment vertical="center"/>
    </xf>
    <xf numFmtId="164" fontId="4" fillId="4" borderId="1" xfId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164" fontId="3" fillId="2" borderId="4" xfId="1" applyFont="1" applyFill="1" applyBorder="1" applyAlignment="1">
      <alignment vertical="center"/>
    </xf>
    <xf numFmtId="164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/>
    </xf>
    <xf numFmtId="164" fontId="4" fillId="2" borderId="1" xfId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/>
    </xf>
    <xf numFmtId="164" fontId="6" fillId="3" borderId="9" xfId="1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/>
    </xf>
    <xf numFmtId="164" fontId="6" fillId="5" borderId="4" xfId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3" xfId="0" applyNumberFormat="1" applyFont="1" applyBorder="1" applyAlignment="1">
      <alignment horizontal="center" vertical="center"/>
    </xf>
    <xf numFmtId="9" fontId="4" fillId="0" borderId="1" xfId="2" applyFont="1" applyBorder="1" applyAlignment="1">
      <alignment vertical="center"/>
    </xf>
    <xf numFmtId="0" fontId="4" fillId="0" borderId="0" xfId="0" applyFont="1" applyAlignment="1">
      <alignment vertical="center" wrapText="1"/>
    </xf>
    <xf numFmtId="49" fontId="4" fillId="0" borderId="3" xfId="0" applyNumberFormat="1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164" fontId="3" fillId="0" borderId="15" xfId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0" fontId="3" fillId="2" borderId="3" xfId="0" applyFont="1" applyFill="1" applyBorder="1" applyAlignment="1">
      <alignment vertical="center" wrapText="1"/>
    </xf>
    <xf numFmtId="0" fontId="5" fillId="0" borderId="2" xfId="0" applyFont="1" applyBorder="1"/>
    <xf numFmtId="0" fontId="3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5" fillId="0" borderId="7" xfId="0" applyFont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hernandez/Desktop/DOTACION%20TEATRO/PRESUPUESTO%20BELLAS%20ARTES%20(OFICIAL)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Resume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3C47D"/>
  </sheetPr>
  <dimension ref="A1:N157"/>
  <sheetViews>
    <sheetView tabSelected="1" topLeftCell="A131" workbookViewId="0">
      <selection activeCell="N152" sqref="N152"/>
    </sheetView>
  </sheetViews>
  <sheetFormatPr baseColWidth="10" defaultRowHeight="12.75" x14ac:dyDescent="0.2"/>
  <cols>
    <col min="1" max="1" width="6.140625" bestFit="1" customWidth="1"/>
    <col min="2" max="2" width="30.42578125" customWidth="1"/>
    <col min="3" max="3" width="89.140625" customWidth="1"/>
    <col min="4" max="4" width="10" bestFit="1" customWidth="1"/>
    <col min="5" max="5" width="8.140625" bestFit="1" customWidth="1"/>
    <col min="6" max="6" width="16" style="1" bestFit="1" customWidth="1"/>
    <col min="7" max="7" width="17.5703125" style="1" bestFit="1" customWidth="1"/>
    <col min="9" max="9" width="17.5703125" bestFit="1" customWidth="1"/>
    <col min="10" max="10" width="24" bestFit="1" customWidth="1"/>
    <col min="11" max="11" width="14" bestFit="1" customWidth="1"/>
    <col min="12" max="12" width="24" bestFit="1" customWidth="1"/>
    <col min="13" max="13" width="14" bestFit="1" customWidth="1"/>
    <col min="14" max="14" width="24" bestFit="1" customWidth="1"/>
  </cols>
  <sheetData>
    <row r="1" spans="1:14" x14ac:dyDescent="0.2">
      <c r="F1" s="84" t="s">
        <v>378</v>
      </c>
      <c r="G1" s="84"/>
      <c r="I1" s="83" t="s">
        <v>377</v>
      </c>
      <c r="J1" s="83"/>
      <c r="K1" s="83" t="s">
        <v>379</v>
      </c>
      <c r="L1" s="83"/>
      <c r="M1" s="83" t="s">
        <v>380</v>
      </c>
      <c r="N1" s="83"/>
    </row>
    <row r="2" spans="1:14" x14ac:dyDescent="0.2">
      <c r="A2" s="66" t="s">
        <v>291</v>
      </c>
      <c r="B2" s="65" t="s">
        <v>376</v>
      </c>
      <c r="C2" s="65" t="s">
        <v>289</v>
      </c>
      <c r="D2" s="64" t="s">
        <v>288</v>
      </c>
      <c r="E2" s="64" t="s">
        <v>287</v>
      </c>
      <c r="F2" s="63" t="s">
        <v>286</v>
      </c>
      <c r="G2" s="63" t="s">
        <v>285</v>
      </c>
      <c r="I2" s="63" t="s">
        <v>286</v>
      </c>
      <c r="J2" s="63" t="s">
        <v>285</v>
      </c>
      <c r="K2" s="63" t="s">
        <v>286</v>
      </c>
      <c r="L2" s="63" t="s">
        <v>285</v>
      </c>
      <c r="M2" s="63" t="s">
        <v>286</v>
      </c>
      <c r="N2" s="63" t="s">
        <v>285</v>
      </c>
    </row>
    <row r="3" spans="1:14" x14ac:dyDescent="0.2">
      <c r="A3" s="62">
        <v>1</v>
      </c>
      <c r="B3" s="61" t="s">
        <v>375</v>
      </c>
      <c r="C3" s="60"/>
      <c r="D3" s="59"/>
      <c r="E3" s="59"/>
      <c r="F3" s="32"/>
      <c r="G3" s="32">
        <f>G4+G12</f>
        <v>1079147843.5322711</v>
      </c>
      <c r="I3" s="32"/>
      <c r="J3" s="32">
        <f>J4+J12</f>
        <v>1084366887.9082451</v>
      </c>
      <c r="K3" s="32"/>
      <c r="L3" s="32">
        <f>L4+L12</f>
        <v>1082119508.9102397</v>
      </c>
      <c r="M3" s="32"/>
      <c r="N3" s="32">
        <f>N4+N12</f>
        <v>1070957133.7783284</v>
      </c>
    </row>
    <row r="4" spans="1:14" x14ac:dyDescent="0.2">
      <c r="A4" s="57">
        <v>45292</v>
      </c>
      <c r="B4" s="81" t="e">
        <f>#REF!</f>
        <v>#REF!</v>
      </c>
      <c r="C4" s="80"/>
      <c r="D4" s="13">
        <v>1</v>
      </c>
      <c r="E4" s="13" t="s">
        <v>14</v>
      </c>
      <c r="F4" s="56"/>
      <c r="G4" s="11">
        <f>SUM(G5:G11)</f>
        <v>788423777.33877754</v>
      </c>
      <c r="I4" s="56"/>
      <c r="J4" s="11">
        <f>SUM(J5:J11)</f>
        <v>787269097.30466425</v>
      </c>
      <c r="K4" s="56"/>
      <c r="L4" s="11">
        <f>SUM(L5:L11)</f>
        <v>791506982.56409109</v>
      </c>
      <c r="M4" s="56"/>
      <c r="N4" s="11">
        <f>SUM(N5:N11)</f>
        <v>786495252.1475774</v>
      </c>
    </row>
    <row r="5" spans="1:14" ht="25.5" x14ac:dyDescent="0.2">
      <c r="A5" s="70" t="s">
        <v>374</v>
      </c>
      <c r="B5" s="8" t="s">
        <v>373</v>
      </c>
      <c r="C5" s="8" t="s">
        <v>358</v>
      </c>
      <c r="D5" s="7">
        <v>148</v>
      </c>
      <c r="E5" s="7" t="s">
        <v>54</v>
      </c>
      <c r="F5" s="5">
        <v>1459503.0623658819</v>
      </c>
      <c r="G5" s="5">
        <f t="shared" ref="G5:G11" si="0">F5*D5</f>
        <v>216006453.23015052</v>
      </c>
      <c r="I5" s="5">
        <f>F5*0.97</f>
        <v>1415717.9704949055</v>
      </c>
      <c r="J5" s="5">
        <f>I5*D5</f>
        <v>209526259.633246</v>
      </c>
      <c r="K5" s="5">
        <f>F5*1.005</f>
        <v>1466800.5776777111</v>
      </c>
      <c r="L5" s="5">
        <f>K5*D5</f>
        <v>217086485.49630126</v>
      </c>
      <c r="M5" s="5">
        <f>F5*1.025</f>
        <v>1495990.6389250287</v>
      </c>
      <c r="N5" s="5">
        <f>M5*D5</f>
        <v>221406614.56090426</v>
      </c>
    </row>
    <row r="6" spans="1:14" ht="38.25" x14ac:dyDescent="0.2">
      <c r="A6" s="70" t="s">
        <v>372</v>
      </c>
      <c r="B6" s="8" t="s">
        <v>371</v>
      </c>
      <c r="C6" s="8" t="s">
        <v>370</v>
      </c>
      <c r="D6" s="7">
        <v>40</v>
      </c>
      <c r="E6" s="7" t="s">
        <v>4</v>
      </c>
      <c r="F6" s="5">
        <v>4350352.4178795768</v>
      </c>
      <c r="G6" s="5">
        <f t="shared" si="0"/>
        <v>174014096.71518308</v>
      </c>
      <c r="I6" s="5">
        <f>F6*1.005</f>
        <v>4372104.1799689746</v>
      </c>
      <c r="J6" s="5">
        <f t="shared" ref="J6:J11" si="1">I6*D6</f>
        <v>174884167.19875899</v>
      </c>
      <c r="K6" s="5">
        <f>F6*1.025</f>
        <v>4459111.2283265656</v>
      </c>
      <c r="L6" s="5">
        <f t="shared" ref="L6:L11" si="2">K6*D6</f>
        <v>178364449.13306263</v>
      </c>
      <c r="M6" s="5">
        <f>F6*0.97</f>
        <v>4219841.8453431893</v>
      </c>
      <c r="N6" s="5">
        <f t="shared" ref="N6:N11" si="3">M6*D6</f>
        <v>168793673.81372756</v>
      </c>
    </row>
    <row r="7" spans="1:14" ht="25.5" x14ac:dyDescent="0.2">
      <c r="A7" s="70" t="s">
        <v>369</v>
      </c>
      <c r="B7" s="8" t="s">
        <v>368</v>
      </c>
      <c r="C7" s="8" t="s">
        <v>367</v>
      </c>
      <c r="D7" s="7">
        <v>150</v>
      </c>
      <c r="E7" s="7" t="s">
        <v>54</v>
      </c>
      <c r="F7" s="5">
        <v>970677.9907846523</v>
      </c>
      <c r="G7" s="5">
        <f t="shared" si="0"/>
        <v>145601698.61769783</v>
      </c>
      <c r="I7" s="5">
        <f>F7*1.005</f>
        <v>975531.38073857548</v>
      </c>
      <c r="J7" s="5">
        <f t="shared" si="1"/>
        <v>146329707.11078632</v>
      </c>
      <c r="K7" s="5">
        <f>F7*0.97</f>
        <v>941557.65106111276</v>
      </c>
      <c r="L7" s="5">
        <f t="shared" si="2"/>
        <v>141233647.6591669</v>
      </c>
      <c r="M7" s="5">
        <f>F7*1.025</f>
        <v>994944.94055426854</v>
      </c>
      <c r="N7" s="5">
        <f t="shared" si="3"/>
        <v>149241741.08314028</v>
      </c>
    </row>
    <row r="8" spans="1:14" ht="25.5" x14ac:dyDescent="0.2">
      <c r="A8" s="70" t="s">
        <v>366</v>
      </c>
      <c r="B8" s="8" t="s">
        <v>365</v>
      </c>
      <c r="C8" s="8" t="s">
        <v>364</v>
      </c>
      <c r="D8" s="7">
        <v>104</v>
      </c>
      <c r="E8" s="7" t="s">
        <v>54</v>
      </c>
      <c r="F8" s="5">
        <v>812631.67683724873</v>
      </c>
      <c r="G8" s="5">
        <f t="shared" si="0"/>
        <v>84513694.391073868</v>
      </c>
      <c r="I8" s="5">
        <f>F8*1.025</f>
        <v>832947.46875817992</v>
      </c>
      <c r="J8" s="5">
        <f t="shared" si="1"/>
        <v>86626536.750850707</v>
      </c>
      <c r="K8" s="5">
        <f>F8*1.005</f>
        <v>816694.83522143483</v>
      </c>
      <c r="L8" s="5">
        <f t="shared" si="2"/>
        <v>84936262.863029227</v>
      </c>
      <c r="M8" s="5">
        <f>+F8*0.97</f>
        <v>788252.7265321312</v>
      </c>
      <c r="N8" s="5">
        <f t="shared" si="3"/>
        <v>81978283.559341639</v>
      </c>
    </row>
    <row r="9" spans="1:14" ht="38.25" x14ac:dyDescent="0.2">
      <c r="A9" s="70" t="s">
        <v>363</v>
      </c>
      <c r="B9" s="8" t="s">
        <v>362</v>
      </c>
      <c r="C9" s="8" t="s">
        <v>361</v>
      </c>
      <c r="D9" s="7">
        <v>62</v>
      </c>
      <c r="E9" s="7" t="s">
        <v>54</v>
      </c>
      <c r="F9" s="5">
        <v>1552469.2710124569</v>
      </c>
      <c r="G9" s="5">
        <f t="shared" si="0"/>
        <v>96253094.802772328</v>
      </c>
      <c r="I9" s="5">
        <f>F9*1.005</f>
        <v>1560231.6173675191</v>
      </c>
      <c r="J9" s="5">
        <f t="shared" si="1"/>
        <v>96734360.276786178</v>
      </c>
      <c r="K9" s="5">
        <f>F9*1.025</f>
        <v>1591281.0027877681</v>
      </c>
      <c r="L9" s="5">
        <f t="shared" si="2"/>
        <v>98659422.172841623</v>
      </c>
      <c r="M9" s="5">
        <f>F9*0.97</f>
        <v>1505895.1928820831</v>
      </c>
      <c r="N9" s="5">
        <f t="shared" si="3"/>
        <v>93365501.958689153</v>
      </c>
    </row>
    <row r="10" spans="1:14" ht="25.5" x14ac:dyDescent="0.2">
      <c r="A10" s="70" t="s">
        <v>360</v>
      </c>
      <c r="B10" s="8" t="s">
        <v>359</v>
      </c>
      <c r="C10" s="8" t="s">
        <v>358</v>
      </c>
      <c r="D10" s="7">
        <v>42</v>
      </c>
      <c r="E10" s="7" t="s">
        <v>54</v>
      </c>
      <c r="F10" s="5">
        <v>794692.54429938155</v>
      </c>
      <c r="G10" s="5">
        <f t="shared" si="0"/>
        <v>33377086.860574026</v>
      </c>
      <c r="I10" s="5">
        <f>F10*1.005</f>
        <v>798666.00702087837</v>
      </c>
      <c r="J10" s="5">
        <f t="shared" si="1"/>
        <v>33543972.294876892</v>
      </c>
      <c r="K10" s="5">
        <f>F10*0.97</f>
        <v>770851.76797040005</v>
      </c>
      <c r="L10" s="5">
        <f t="shared" si="2"/>
        <v>32375774.254756801</v>
      </c>
      <c r="M10" s="5">
        <f>F10*1.025</f>
        <v>814559.857906866</v>
      </c>
      <c r="N10" s="5">
        <f t="shared" si="3"/>
        <v>34211514.032088369</v>
      </c>
    </row>
    <row r="11" spans="1:14" ht="38.25" x14ac:dyDescent="0.2">
      <c r="A11" s="70" t="s">
        <v>357</v>
      </c>
      <c r="B11" s="8" t="s">
        <v>356</v>
      </c>
      <c r="C11" s="8" t="s">
        <v>355</v>
      </c>
      <c r="D11" s="7">
        <v>52</v>
      </c>
      <c r="E11" s="7" t="s">
        <v>54</v>
      </c>
      <c r="F11" s="5">
        <v>743416.39848703728</v>
      </c>
      <c r="G11" s="5">
        <f t="shared" si="0"/>
        <v>38657652.721325941</v>
      </c>
      <c r="I11" s="5">
        <f>F11*1.025</f>
        <v>762001.80844921316</v>
      </c>
      <c r="J11" s="5">
        <f t="shared" si="1"/>
        <v>39624094.039359085</v>
      </c>
      <c r="K11" s="5">
        <f>F11*1.005</f>
        <v>747133.48047947243</v>
      </c>
      <c r="L11" s="5">
        <f t="shared" si="2"/>
        <v>38850940.984932564</v>
      </c>
      <c r="M11" s="5">
        <f>+F11*0.97</f>
        <v>721113.90653242613</v>
      </c>
      <c r="N11" s="5">
        <f t="shared" si="3"/>
        <v>37497923.13968616</v>
      </c>
    </row>
    <row r="12" spans="1:14" x14ac:dyDescent="0.2">
      <c r="A12" s="79">
        <v>45323</v>
      </c>
      <c r="B12" s="78" t="s">
        <v>354</v>
      </c>
      <c r="C12" s="77"/>
      <c r="D12" s="13">
        <v>1</v>
      </c>
      <c r="E12" s="13" t="s">
        <v>14</v>
      </c>
      <c r="F12" s="11">
        <v>0</v>
      </c>
      <c r="G12" s="11">
        <f>SUM(G13:G14)</f>
        <v>290724066.1934936</v>
      </c>
      <c r="I12" s="11">
        <v>0</v>
      </c>
      <c r="J12" s="11">
        <f>SUM(J13:J14)</f>
        <v>297097790.60358095</v>
      </c>
      <c r="K12" s="11">
        <v>0</v>
      </c>
      <c r="L12" s="11">
        <f>SUM(L13:L14)</f>
        <v>290612526.34614873</v>
      </c>
      <c r="M12" s="11">
        <v>0</v>
      </c>
      <c r="N12" s="11">
        <f>SUM(N13:N14)</f>
        <v>284461881.63075101</v>
      </c>
    </row>
    <row r="13" spans="1:14" ht="114.75" x14ac:dyDescent="0.2">
      <c r="A13" s="70" t="s">
        <v>353</v>
      </c>
      <c r="B13" s="8" t="s">
        <v>352</v>
      </c>
      <c r="C13" s="8" t="s">
        <v>351</v>
      </c>
      <c r="D13" s="7">
        <v>2</v>
      </c>
      <c r="E13" s="7" t="s">
        <v>4</v>
      </c>
      <c r="F13" s="5">
        <v>22359431.118747611</v>
      </c>
      <c r="G13" s="5">
        <f>F13*D13</f>
        <v>44718862.237495221</v>
      </c>
      <c r="I13" s="5">
        <f>F13*1.005</f>
        <v>22471228.274341345</v>
      </c>
      <c r="J13" s="5">
        <f t="shared" ref="J13:J14" si="4">I13*D13</f>
        <v>44942456.54868269</v>
      </c>
      <c r="K13" s="5">
        <f>F13*0.97</f>
        <v>21688648.185185183</v>
      </c>
      <c r="L13" s="5">
        <f t="shared" ref="L13:L14" si="5">K13*D13</f>
        <v>43377296.370370366</v>
      </c>
      <c r="M13" s="5">
        <f>F13*1.025</f>
        <v>22918416.8967163</v>
      </c>
      <c r="N13" s="5">
        <f t="shared" ref="N13:N14" si="6">M13*D13</f>
        <v>45836833.793432601</v>
      </c>
    </row>
    <row r="14" spans="1:14" ht="38.25" x14ac:dyDescent="0.2">
      <c r="A14" s="70" t="s">
        <v>350</v>
      </c>
      <c r="B14" s="8" t="s">
        <v>349</v>
      </c>
      <c r="C14" s="8" t="s">
        <v>348</v>
      </c>
      <c r="D14" s="7">
        <v>409</v>
      </c>
      <c r="E14" s="7" t="s">
        <v>54</v>
      </c>
      <c r="F14" s="5">
        <v>601479.7162738347</v>
      </c>
      <c r="G14" s="5">
        <f>F14*D14</f>
        <v>246005203.95599839</v>
      </c>
      <c r="I14" s="5">
        <f>F14*1.025</f>
        <v>616516.70918068045</v>
      </c>
      <c r="J14" s="5">
        <f t="shared" si="4"/>
        <v>252155334.05489829</v>
      </c>
      <c r="K14" s="5">
        <f>F14*1.005</f>
        <v>604487.11485520378</v>
      </c>
      <c r="L14" s="5">
        <f t="shared" si="5"/>
        <v>247235229.97577834</v>
      </c>
      <c r="M14" s="5">
        <f>+F14*0.97</f>
        <v>583435.32478561962</v>
      </c>
      <c r="N14" s="5">
        <f t="shared" si="6"/>
        <v>238625047.83731842</v>
      </c>
    </row>
    <row r="15" spans="1:14" x14ac:dyDescent="0.2">
      <c r="A15" s="36" t="s">
        <v>347</v>
      </c>
      <c r="B15" s="35" t="s">
        <v>346</v>
      </c>
      <c r="C15" s="34"/>
      <c r="D15" s="33"/>
      <c r="E15" s="62"/>
      <c r="F15" s="15">
        <v>0</v>
      </c>
      <c r="G15" s="15">
        <f>G16</f>
        <v>1189670126.0022907</v>
      </c>
      <c r="I15" s="15">
        <v>0</v>
      </c>
      <c r="J15" s="15">
        <f>J16</f>
        <v>1181947281.813669</v>
      </c>
      <c r="K15" s="15">
        <v>0</v>
      </c>
      <c r="L15" s="15">
        <f>L16</f>
        <v>1194873738.8277967</v>
      </c>
      <c r="M15" s="15">
        <v>0</v>
      </c>
      <c r="N15" s="15">
        <f>N16</f>
        <v>1192189357.3654068</v>
      </c>
    </row>
    <row r="16" spans="1:14" x14ac:dyDescent="0.2">
      <c r="A16" s="30" t="s">
        <v>345</v>
      </c>
      <c r="B16" s="85" t="s">
        <v>344</v>
      </c>
      <c r="C16" s="86"/>
      <c r="D16" s="29">
        <v>1</v>
      </c>
      <c r="E16" s="28" t="s">
        <v>14</v>
      </c>
      <c r="F16" s="11">
        <v>0</v>
      </c>
      <c r="G16" s="11">
        <f>SUM(G17:G26)</f>
        <v>1189670126.0022907</v>
      </c>
      <c r="I16" s="11">
        <v>0</v>
      </c>
      <c r="J16" s="11">
        <f>SUM(J17:J26)</f>
        <v>1181947281.813669</v>
      </c>
      <c r="K16" s="11">
        <v>0</v>
      </c>
      <c r="L16" s="11">
        <f>SUM(L17:L26)</f>
        <v>1194873738.8277967</v>
      </c>
      <c r="M16" s="11">
        <v>0</v>
      </c>
      <c r="N16" s="11">
        <f>SUM(N17:N26)</f>
        <v>1192189357.3654068</v>
      </c>
    </row>
    <row r="17" spans="1:14" ht="114.75" x14ac:dyDescent="0.2">
      <c r="A17" s="25" t="s">
        <v>343</v>
      </c>
      <c r="B17" s="24" t="s">
        <v>342</v>
      </c>
      <c r="C17" s="23" t="s">
        <v>341</v>
      </c>
      <c r="D17" s="22">
        <v>11</v>
      </c>
      <c r="E17" s="21" t="s">
        <v>14</v>
      </c>
      <c r="F17" s="5">
        <v>43923676.975945011</v>
      </c>
      <c r="G17" s="5">
        <f t="shared" ref="G17:G26" si="7">D17*F17</f>
        <v>483160446.73539513</v>
      </c>
      <c r="I17" s="5">
        <f>F17*0.97</f>
        <v>42605966.666666657</v>
      </c>
      <c r="J17" s="5">
        <f>I17*D17</f>
        <v>468665633.33333325</v>
      </c>
      <c r="K17" s="5">
        <f>F17*1.005</f>
        <v>44143295.360824734</v>
      </c>
      <c r="L17" s="5">
        <f>K17*D17</f>
        <v>485576248.9690721</v>
      </c>
      <c r="M17" s="5">
        <f>F17*1.025</f>
        <v>45021768.900343634</v>
      </c>
      <c r="N17" s="5">
        <f>M17*D17</f>
        <v>495239457.90377998</v>
      </c>
    </row>
    <row r="18" spans="1:14" ht="89.25" x14ac:dyDescent="0.2">
      <c r="A18" s="25" t="s">
        <v>340</v>
      </c>
      <c r="B18" s="24" t="s">
        <v>339</v>
      </c>
      <c r="C18" s="23" t="s">
        <v>338</v>
      </c>
      <c r="D18" s="22">
        <v>11</v>
      </c>
      <c r="E18" s="21" t="s">
        <v>14</v>
      </c>
      <c r="F18" s="5">
        <v>17418982.817869414</v>
      </c>
      <c r="G18" s="5">
        <f t="shared" si="7"/>
        <v>191608810.99656355</v>
      </c>
      <c r="I18" s="5">
        <f>F18*1.005</f>
        <v>17506077.731958758</v>
      </c>
      <c r="J18" s="5">
        <f t="shared" ref="J18:J23" si="8">I18*D18</f>
        <v>192566855.05154634</v>
      </c>
      <c r="K18" s="5">
        <f>F18*1.025</f>
        <v>17854457.388316147</v>
      </c>
      <c r="L18" s="5">
        <f t="shared" ref="L18:L23" si="9">K18*D18</f>
        <v>196399031.27147761</v>
      </c>
      <c r="M18" s="5">
        <f>F18*0.97</f>
        <v>16896413.333333332</v>
      </c>
      <c r="N18" s="5">
        <f t="shared" ref="N18:N23" si="10">M18*D18</f>
        <v>185860546.66666666</v>
      </c>
    </row>
    <row r="19" spans="1:14" ht="102" x14ac:dyDescent="0.2">
      <c r="A19" s="25" t="s">
        <v>337</v>
      </c>
      <c r="B19" s="24" t="s">
        <v>336</v>
      </c>
      <c r="C19" s="23" t="s">
        <v>335</v>
      </c>
      <c r="D19" s="22">
        <v>6</v>
      </c>
      <c r="E19" s="21" t="s">
        <v>14</v>
      </c>
      <c r="F19" s="5">
        <v>12212516.991218019</v>
      </c>
      <c r="G19" s="5">
        <f t="shared" si="7"/>
        <v>73275101.947308123</v>
      </c>
      <c r="I19" s="5">
        <f>F19*1.005</f>
        <v>12273579.576174108</v>
      </c>
      <c r="J19" s="5">
        <f t="shared" si="8"/>
        <v>73641477.457044646</v>
      </c>
      <c r="K19" s="5">
        <f>F19*0.97</f>
        <v>11846141.481481478</v>
      </c>
      <c r="L19" s="5">
        <f t="shared" si="9"/>
        <v>71076848.888888866</v>
      </c>
      <c r="M19" s="5">
        <f>F19*1.025</f>
        <v>12517829.915998468</v>
      </c>
      <c r="N19" s="5">
        <f t="shared" si="10"/>
        <v>75106979.495990813</v>
      </c>
    </row>
    <row r="20" spans="1:14" ht="102" x14ac:dyDescent="0.2">
      <c r="A20" s="25" t="s">
        <v>334</v>
      </c>
      <c r="B20" s="24" t="s">
        <v>333</v>
      </c>
      <c r="C20" s="23" t="s">
        <v>332</v>
      </c>
      <c r="D20" s="22">
        <v>1</v>
      </c>
      <c r="E20" s="21" t="s">
        <v>14</v>
      </c>
      <c r="F20" s="5">
        <v>89874761.359297425</v>
      </c>
      <c r="G20" s="5">
        <f t="shared" si="7"/>
        <v>89874761.359297425</v>
      </c>
      <c r="I20" s="5">
        <f>F20*1.025</f>
        <v>92121630.39327985</v>
      </c>
      <c r="J20" s="5">
        <f t="shared" si="8"/>
        <v>92121630.39327985</v>
      </c>
      <c r="K20" s="5">
        <f>F20*1.005</f>
        <v>90324135.166093901</v>
      </c>
      <c r="L20" s="5">
        <f t="shared" si="9"/>
        <v>90324135.166093901</v>
      </c>
      <c r="M20" s="5">
        <f>+F20*0.97</f>
        <v>87178518.518518493</v>
      </c>
      <c r="N20" s="5">
        <f t="shared" si="10"/>
        <v>87178518.518518493</v>
      </c>
    </row>
    <row r="21" spans="1:14" ht="89.25" x14ac:dyDescent="0.2">
      <c r="A21" s="25" t="s">
        <v>331</v>
      </c>
      <c r="B21" s="24" t="s">
        <v>330</v>
      </c>
      <c r="C21" s="23" t="s">
        <v>329</v>
      </c>
      <c r="D21" s="22">
        <v>1</v>
      </c>
      <c r="E21" s="21" t="s">
        <v>14</v>
      </c>
      <c r="F21" s="5">
        <v>91964872.08858341</v>
      </c>
      <c r="G21" s="5">
        <f t="shared" si="7"/>
        <v>91964872.08858341</v>
      </c>
      <c r="I21" s="5">
        <f>F21*1.005</f>
        <v>92424696.449026316</v>
      </c>
      <c r="J21" s="5">
        <f t="shared" si="8"/>
        <v>92424696.449026316</v>
      </c>
      <c r="K21" s="5">
        <f>F21*1.025</f>
        <v>94263993.890797988</v>
      </c>
      <c r="L21" s="5">
        <f t="shared" si="9"/>
        <v>94263993.890797988</v>
      </c>
      <c r="M21" s="5">
        <f>F21*0.97</f>
        <v>89205925.92592591</v>
      </c>
      <c r="N21" s="5">
        <f t="shared" si="10"/>
        <v>89205925.92592591</v>
      </c>
    </row>
    <row r="22" spans="1:14" ht="76.5" x14ac:dyDescent="0.2">
      <c r="A22" s="25" t="s">
        <v>328</v>
      </c>
      <c r="B22" s="24" t="s">
        <v>327</v>
      </c>
      <c r="C22" s="23" t="s">
        <v>326</v>
      </c>
      <c r="D22" s="22">
        <v>7</v>
      </c>
      <c r="E22" s="21" t="s">
        <v>14</v>
      </c>
      <c r="F22" s="5">
        <v>17387631.156930126</v>
      </c>
      <c r="G22" s="5">
        <f t="shared" si="7"/>
        <v>121713418.09851089</v>
      </c>
      <c r="I22" s="5">
        <f>F22*1.005</f>
        <v>17474569.312714774</v>
      </c>
      <c r="J22" s="5">
        <f t="shared" si="8"/>
        <v>122321985.18900342</v>
      </c>
      <c r="K22" s="5">
        <f>F22*0.97</f>
        <v>16866002.22222222</v>
      </c>
      <c r="L22" s="5">
        <f t="shared" si="9"/>
        <v>118062015.55555554</v>
      </c>
      <c r="M22" s="5">
        <f>F22*1.025</f>
        <v>17822321.935853377</v>
      </c>
      <c r="N22" s="5">
        <f t="shared" si="10"/>
        <v>124756253.55097364</v>
      </c>
    </row>
    <row r="23" spans="1:14" ht="76.5" x14ac:dyDescent="0.2">
      <c r="A23" s="25" t="s">
        <v>325</v>
      </c>
      <c r="B23" s="24" t="s">
        <v>324</v>
      </c>
      <c r="C23" s="23" t="s">
        <v>323</v>
      </c>
      <c r="D23" s="22">
        <v>6</v>
      </c>
      <c r="E23" s="21" t="s">
        <v>14</v>
      </c>
      <c r="F23" s="5">
        <v>8575724.322260404</v>
      </c>
      <c r="G23" s="5">
        <f t="shared" si="7"/>
        <v>51454345.933562428</v>
      </c>
      <c r="I23" s="5">
        <f>F23*1.025</f>
        <v>8790117.4303169139</v>
      </c>
      <c r="J23" s="5">
        <f t="shared" si="8"/>
        <v>52740704.581901483</v>
      </c>
      <c r="K23" s="5">
        <f>F23*1.005</f>
        <v>8618602.9438717049</v>
      </c>
      <c r="L23" s="5">
        <f t="shared" si="9"/>
        <v>51711617.663230225</v>
      </c>
      <c r="M23" s="5">
        <f>+F23*0.97</f>
        <v>8318452.5925925914</v>
      </c>
      <c r="N23" s="5">
        <f t="shared" si="10"/>
        <v>49910715.555555552</v>
      </c>
    </row>
    <row r="24" spans="1:14" ht="76.5" x14ac:dyDescent="0.2">
      <c r="A24" s="25" t="s">
        <v>322</v>
      </c>
      <c r="B24" s="42" t="s">
        <v>321</v>
      </c>
      <c r="C24" s="41" t="s">
        <v>320</v>
      </c>
      <c r="D24" s="40">
        <v>2</v>
      </c>
      <c r="E24" s="76" t="s">
        <v>14</v>
      </c>
      <c r="F24" s="39">
        <v>8283108.8201603657</v>
      </c>
      <c r="G24" s="39">
        <f t="shared" si="7"/>
        <v>16566217.640320731</v>
      </c>
      <c r="I24" s="5">
        <f>F24*1.005</f>
        <v>8324524.3642611662</v>
      </c>
      <c r="J24" s="5">
        <f t="shared" ref="J24:J26" si="11">I24*D24</f>
        <v>16649048.728522332</v>
      </c>
      <c r="K24" s="5">
        <f>F24*0.97</f>
        <v>8034615.5555555541</v>
      </c>
      <c r="L24" s="5">
        <f t="shared" ref="L24:L26" si="12">K24*D24</f>
        <v>16069231.111111108</v>
      </c>
      <c r="M24" s="5">
        <f>F24*1.025</f>
        <v>8490186.5406643748</v>
      </c>
      <c r="N24" s="5">
        <f t="shared" ref="N24:N26" si="13">M24*D24</f>
        <v>16980373.08132875</v>
      </c>
    </row>
    <row r="25" spans="1:14" ht="76.5" x14ac:dyDescent="0.2">
      <c r="A25" s="25" t="s">
        <v>319</v>
      </c>
      <c r="B25" s="75" t="s">
        <v>318</v>
      </c>
      <c r="C25" s="41" t="s">
        <v>317</v>
      </c>
      <c r="D25" s="7">
        <v>4</v>
      </c>
      <c r="E25" s="7" t="s">
        <v>14</v>
      </c>
      <c r="F25" s="5">
        <v>5160483.3906071009</v>
      </c>
      <c r="G25" s="5">
        <f t="shared" si="7"/>
        <v>20641933.562428404</v>
      </c>
      <c r="I25" s="5">
        <f>F25*1.025</f>
        <v>5289495.4753722781</v>
      </c>
      <c r="J25" s="5">
        <f t="shared" si="11"/>
        <v>21157981.901489113</v>
      </c>
      <c r="K25" s="5">
        <f>F25*1.005</f>
        <v>5186285.8075601356</v>
      </c>
      <c r="L25" s="5">
        <f t="shared" si="12"/>
        <v>20745143.230240542</v>
      </c>
      <c r="M25" s="5">
        <f>+F25*0.97</f>
        <v>5005668.8888888881</v>
      </c>
      <c r="N25" s="5">
        <f t="shared" si="13"/>
        <v>20022675.555555552</v>
      </c>
    </row>
    <row r="26" spans="1:14" ht="114.75" x14ac:dyDescent="0.2">
      <c r="A26" s="25" t="s">
        <v>316</v>
      </c>
      <c r="B26" s="75" t="s">
        <v>315</v>
      </c>
      <c r="C26" s="8" t="s">
        <v>314</v>
      </c>
      <c r="D26" s="7">
        <v>2</v>
      </c>
      <c r="E26" s="7" t="s">
        <v>14</v>
      </c>
      <c r="F26" s="5">
        <v>24705108.820160363</v>
      </c>
      <c r="G26" s="5">
        <f t="shared" si="7"/>
        <v>49410217.640320726</v>
      </c>
      <c r="I26" s="5">
        <f>F26*1.005</f>
        <v>24828634.364261162</v>
      </c>
      <c r="J26" s="5">
        <f t="shared" si="11"/>
        <v>49657268.728522323</v>
      </c>
      <c r="K26" s="5">
        <f>F26*1.025</f>
        <v>25322736.540664371</v>
      </c>
      <c r="L26" s="5">
        <f t="shared" si="12"/>
        <v>50645473.081328742</v>
      </c>
      <c r="M26" s="5">
        <f>F26*0.97</f>
        <v>23963955.555555552</v>
      </c>
      <c r="N26" s="5">
        <f t="shared" si="13"/>
        <v>47927911.111111104</v>
      </c>
    </row>
    <row r="27" spans="1:14" x14ac:dyDescent="0.2">
      <c r="A27" s="74" t="s">
        <v>313</v>
      </c>
      <c r="B27" s="35" t="s">
        <v>312</v>
      </c>
      <c r="C27" s="34"/>
      <c r="D27" s="33"/>
      <c r="E27" s="33"/>
      <c r="F27" s="31">
        <v>0</v>
      </c>
      <c r="G27" s="31">
        <f>G28</f>
        <v>169229995.41809848</v>
      </c>
      <c r="I27" s="31">
        <v>0</v>
      </c>
      <c r="J27" s="31">
        <f>J28</f>
        <v>171158362.92859864</v>
      </c>
      <c r="K27" s="31">
        <v>0</v>
      </c>
      <c r="L27" s="31">
        <f>L28</f>
        <v>168778332.9400534</v>
      </c>
      <c r="M27" s="31">
        <v>0</v>
      </c>
      <c r="N27" s="31">
        <f>N28</f>
        <v>167753290.38564333</v>
      </c>
    </row>
    <row r="28" spans="1:14" x14ac:dyDescent="0.2">
      <c r="A28" s="30" t="s">
        <v>311</v>
      </c>
      <c r="B28" s="85" t="s">
        <v>310</v>
      </c>
      <c r="C28" s="86"/>
      <c r="D28" s="29">
        <v>1</v>
      </c>
      <c r="E28" s="29" t="s">
        <v>14</v>
      </c>
      <c r="F28" s="50">
        <v>0</v>
      </c>
      <c r="G28" s="50">
        <f>SUM(G29:G33)</f>
        <v>169229995.41809848</v>
      </c>
      <c r="I28" s="50">
        <v>0</v>
      </c>
      <c r="J28" s="50">
        <f>SUM(J29:J33)</f>
        <v>171158362.92859864</v>
      </c>
      <c r="K28" s="50">
        <v>0</v>
      </c>
      <c r="L28" s="50">
        <f>SUM(L29:L33)</f>
        <v>168778332.9400534</v>
      </c>
      <c r="M28" s="50">
        <v>0</v>
      </c>
      <c r="N28" s="50">
        <f>SUM(N29:N33)</f>
        <v>167753290.38564333</v>
      </c>
    </row>
    <row r="29" spans="1:14" ht="89.25" x14ac:dyDescent="0.2">
      <c r="A29" s="25" t="s">
        <v>309</v>
      </c>
      <c r="B29" s="24" t="s">
        <v>308</v>
      </c>
      <c r="C29" s="23" t="s">
        <v>307</v>
      </c>
      <c r="D29" s="22">
        <v>1</v>
      </c>
      <c r="E29" s="22" t="s">
        <v>4</v>
      </c>
      <c r="F29" s="5">
        <v>49661030.92783504</v>
      </c>
      <c r="G29" s="43">
        <f>D29*F29</f>
        <v>49661030.92783504</v>
      </c>
      <c r="I29" s="5">
        <f>F29*1.005</f>
        <v>49909336.082474209</v>
      </c>
      <c r="J29" s="5">
        <f t="shared" ref="J29:J32" si="14">I29*D29</f>
        <v>49909336.082474209</v>
      </c>
      <c r="K29" s="5">
        <f>F29*1.025</f>
        <v>50902556.70103091</v>
      </c>
      <c r="L29" s="5">
        <f t="shared" ref="L29:L32" si="15">K29*D29</f>
        <v>50902556.70103091</v>
      </c>
      <c r="M29" s="5">
        <f>F29*0.97</f>
        <v>48171199.999999985</v>
      </c>
      <c r="N29" s="5">
        <f t="shared" ref="N29:N32" si="16">M29*D29</f>
        <v>48171199.999999985</v>
      </c>
    </row>
    <row r="30" spans="1:14" ht="89.25" x14ac:dyDescent="0.2">
      <c r="A30" s="25" t="s">
        <v>306</v>
      </c>
      <c r="B30" s="24" t="s">
        <v>305</v>
      </c>
      <c r="C30" s="23" t="s">
        <v>304</v>
      </c>
      <c r="D30" s="22">
        <v>1</v>
      </c>
      <c r="E30" s="22" t="s">
        <v>4</v>
      </c>
      <c r="F30" s="5">
        <v>26490063.382970598</v>
      </c>
      <c r="G30" s="43">
        <f>D30*F30</f>
        <v>26490063.382970598</v>
      </c>
      <c r="I30" s="5">
        <f>F30*1.005</f>
        <v>26622513.699885447</v>
      </c>
      <c r="J30" s="5">
        <f t="shared" si="14"/>
        <v>26622513.699885447</v>
      </c>
      <c r="K30" s="5">
        <f>F30*0.97</f>
        <v>25695361.481481478</v>
      </c>
      <c r="L30" s="5">
        <f t="shared" si="15"/>
        <v>25695361.481481478</v>
      </c>
      <c r="M30" s="5">
        <f>F30*1.025</f>
        <v>27152314.967544861</v>
      </c>
      <c r="N30" s="5">
        <f t="shared" si="16"/>
        <v>27152314.967544861</v>
      </c>
    </row>
    <row r="31" spans="1:14" ht="89.25" x14ac:dyDescent="0.2">
      <c r="A31" s="25" t="s">
        <v>303</v>
      </c>
      <c r="B31" s="24" t="s">
        <v>302</v>
      </c>
      <c r="C31" s="23" t="s">
        <v>301</v>
      </c>
      <c r="D31" s="22">
        <v>1</v>
      </c>
      <c r="E31" s="22" t="s">
        <v>4</v>
      </c>
      <c r="F31" s="5">
        <v>13913867.124856815</v>
      </c>
      <c r="G31" s="43">
        <f>D31*F31</f>
        <v>13913867.124856815</v>
      </c>
      <c r="I31" s="5">
        <f>F31*1.025</f>
        <v>14261713.802978234</v>
      </c>
      <c r="J31" s="5">
        <f t="shared" si="14"/>
        <v>14261713.802978234</v>
      </c>
      <c r="K31" s="5">
        <f>F31*1.005</f>
        <v>13983436.460481098</v>
      </c>
      <c r="L31" s="5">
        <f t="shared" si="15"/>
        <v>13983436.460481098</v>
      </c>
      <c r="M31" s="5">
        <f>+F31*0.97</f>
        <v>13496451.11111111</v>
      </c>
      <c r="N31" s="5">
        <f t="shared" si="16"/>
        <v>13496451.11111111</v>
      </c>
    </row>
    <row r="32" spans="1:14" ht="102" x14ac:dyDescent="0.2">
      <c r="A32" s="25" t="s">
        <v>300</v>
      </c>
      <c r="B32" s="24" t="s">
        <v>299</v>
      </c>
      <c r="C32" s="23" t="s">
        <v>298</v>
      </c>
      <c r="D32" s="22">
        <v>4</v>
      </c>
      <c r="E32" s="22" t="s">
        <v>4</v>
      </c>
      <c r="F32" s="5">
        <v>9742006.1092019826</v>
      </c>
      <c r="G32" s="43">
        <f>D32*F32</f>
        <v>38968024.43680793</v>
      </c>
      <c r="I32" s="5">
        <f>F32*1.005</f>
        <v>9790716.1397479922</v>
      </c>
      <c r="J32" s="5">
        <f t="shared" si="14"/>
        <v>39162864.558991969</v>
      </c>
      <c r="K32" s="5">
        <f>F32*0.97</f>
        <v>9449745.9259259235</v>
      </c>
      <c r="L32" s="5">
        <f t="shared" si="15"/>
        <v>37798983.703703694</v>
      </c>
      <c r="M32" s="5">
        <f>F32*1.025</f>
        <v>9985556.2619320322</v>
      </c>
      <c r="N32" s="5">
        <f t="shared" si="16"/>
        <v>39942225.047728129</v>
      </c>
    </row>
    <row r="33" spans="1:14" ht="102" x14ac:dyDescent="0.2">
      <c r="A33" s="25" t="s">
        <v>297</v>
      </c>
      <c r="B33" s="24" t="s">
        <v>296</v>
      </c>
      <c r="C33" s="23" t="s">
        <v>295</v>
      </c>
      <c r="D33" s="40">
        <v>8</v>
      </c>
      <c r="E33" s="40" t="s">
        <v>4</v>
      </c>
      <c r="F33" s="39">
        <v>5024626.1932035116</v>
      </c>
      <c r="G33" s="38">
        <f>D33*F33</f>
        <v>40197009.545628093</v>
      </c>
      <c r="I33" s="5">
        <f>F33*1.025</f>
        <v>5150241.8480335986</v>
      </c>
      <c r="J33" s="5">
        <f t="shared" ref="J33" si="17">I33*D33</f>
        <v>41201934.784268789</v>
      </c>
      <c r="K33" s="5">
        <f>F33*1.005</f>
        <v>5049749.3241695287</v>
      </c>
      <c r="L33" s="5">
        <f t="shared" ref="L33" si="18">K33*D33</f>
        <v>40397994.593356229</v>
      </c>
      <c r="M33" s="5">
        <f>+F33*0.97</f>
        <v>4873887.4074074058</v>
      </c>
      <c r="N33" s="5">
        <f t="shared" ref="N33" si="19">M33*D33</f>
        <v>38991099.259259246</v>
      </c>
    </row>
    <row r="34" spans="1:14" ht="12.95" customHeight="1" x14ac:dyDescent="0.2">
      <c r="A34" s="73"/>
      <c r="B34" s="72"/>
      <c r="C34" s="69"/>
      <c r="D34" s="89" t="s">
        <v>3</v>
      </c>
      <c r="E34" s="89"/>
      <c r="F34" s="89"/>
      <c r="G34" s="4">
        <f>SUM(G27,G15,G3)</f>
        <v>2438047964.9526606</v>
      </c>
      <c r="J34" s="82">
        <f>SUM(J27,J15,J3)</f>
        <v>2437472532.6505127</v>
      </c>
      <c r="L34" s="82">
        <f>SUM(L27,L15,L3)</f>
        <v>2445771580.6780901</v>
      </c>
      <c r="N34" s="82">
        <f>SUM(N27,N15,N3)</f>
        <v>2430899781.5293784</v>
      </c>
    </row>
    <row r="35" spans="1:14" x14ac:dyDescent="0.2">
      <c r="A35" s="70"/>
      <c r="B35" s="69"/>
      <c r="C35" s="69"/>
      <c r="D35" s="93" t="s">
        <v>294</v>
      </c>
      <c r="E35" s="93"/>
      <c r="F35" s="71">
        <v>0.2</v>
      </c>
      <c r="G35" s="5">
        <f>$F$35*$G$34</f>
        <v>487609592.99053216</v>
      </c>
      <c r="J35" s="5">
        <f>$F$35*J34</f>
        <v>487494506.53010255</v>
      </c>
      <c r="L35" s="5">
        <f>$F$35*L34</f>
        <v>489154316.13561803</v>
      </c>
      <c r="N35" s="5">
        <f>$F$35*N34</f>
        <v>486179956.30587572</v>
      </c>
    </row>
    <row r="36" spans="1:14" x14ac:dyDescent="0.2">
      <c r="A36" s="70"/>
      <c r="B36" s="69"/>
      <c r="C36" s="69"/>
      <c r="D36" s="93" t="s">
        <v>293</v>
      </c>
      <c r="E36" s="93"/>
      <c r="F36" s="71">
        <v>0.05</v>
      </c>
      <c r="G36" s="5">
        <f>$F$36*$G$34</f>
        <v>121902398.24763304</v>
      </c>
      <c r="J36" s="5">
        <f>$F$36*J34</f>
        <v>121873626.63252564</v>
      </c>
      <c r="L36" s="5">
        <f>$F$36*L34</f>
        <v>122288579.03390451</v>
      </c>
      <c r="N36" s="5">
        <f>$F$36*N34</f>
        <v>121544989.07646893</v>
      </c>
    </row>
    <row r="37" spans="1:14" x14ac:dyDescent="0.2">
      <c r="A37" s="70"/>
      <c r="B37" s="69"/>
      <c r="C37" s="69"/>
      <c r="D37" s="93" t="s">
        <v>292</v>
      </c>
      <c r="E37" s="93"/>
      <c r="F37" s="71">
        <v>0.05</v>
      </c>
      <c r="G37" s="5">
        <f>$F$37*$G$34</f>
        <v>121902398.24763304</v>
      </c>
      <c r="J37" s="5">
        <f>$F$37*J34</f>
        <v>121873626.63252564</v>
      </c>
      <c r="L37" s="5">
        <f>$F$37*L34</f>
        <v>122288579.03390451</v>
      </c>
      <c r="N37" s="5">
        <f>$F$37*N34</f>
        <v>121544989.07646893</v>
      </c>
    </row>
    <row r="38" spans="1:14" x14ac:dyDescent="0.2">
      <c r="A38" s="70"/>
      <c r="B38" s="69"/>
      <c r="C38" s="69"/>
      <c r="D38" s="93" t="s">
        <v>2</v>
      </c>
      <c r="E38" s="93"/>
      <c r="F38" s="6">
        <v>0.19</v>
      </c>
      <c r="G38" s="5">
        <f>$F$38*$G$37</f>
        <v>23161455.66705028</v>
      </c>
      <c r="J38" s="5">
        <f>$F$38*J37</f>
        <v>23155989.060179871</v>
      </c>
      <c r="L38" s="5">
        <f>$F$38*L37</f>
        <v>23234830.016441856</v>
      </c>
      <c r="N38" s="5">
        <f>$F$38*N37</f>
        <v>23093547.924529098</v>
      </c>
    </row>
    <row r="39" spans="1:14" ht="12.95" customHeight="1" x14ac:dyDescent="0.2">
      <c r="A39" s="70"/>
      <c r="B39" s="69"/>
      <c r="C39" s="69"/>
      <c r="D39" s="89" t="s">
        <v>1</v>
      </c>
      <c r="E39" s="89"/>
      <c r="F39" s="89"/>
      <c r="G39" s="4">
        <f>SUM(G34:G38)</f>
        <v>3192623810.1055088</v>
      </c>
      <c r="J39" s="4">
        <f>SUM(J34:J38)</f>
        <v>3191870281.505846</v>
      </c>
      <c r="L39" s="4">
        <f>SUM(L34:L38)</f>
        <v>3202737884.8979592</v>
      </c>
      <c r="N39" s="4">
        <f>SUM(N34:N38)</f>
        <v>3183263263.9127212</v>
      </c>
    </row>
    <row r="40" spans="1:14" x14ac:dyDescent="0.2">
      <c r="A40" s="70"/>
      <c r="B40" s="69"/>
      <c r="C40" s="69"/>
      <c r="D40" s="68"/>
      <c r="E40" s="68"/>
      <c r="F40" s="67"/>
      <c r="G40" s="67"/>
    </row>
    <row r="41" spans="1:14" x14ac:dyDescent="0.2">
      <c r="A41" s="70"/>
      <c r="B41" s="69"/>
      <c r="C41" s="69"/>
      <c r="D41" s="68"/>
      <c r="E41" s="68"/>
      <c r="F41" s="67"/>
      <c r="G41" s="67"/>
    </row>
    <row r="42" spans="1:14" x14ac:dyDescent="0.2">
      <c r="A42" s="70"/>
      <c r="B42" s="69"/>
      <c r="C42" s="69"/>
      <c r="D42" s="68"/>
      <c r="E42" s="68"/>
      <c r="F42" s="67"/>
      <c r="G42" s="67"/>
    </row>
    <row r="43" spans="1:14" x14ac:dyDescent="0.2">
      <c r="A43" s="66" t="s">
        <v>291</v>
      </c>
      <c r="B43" s="65" t="s">
        <v>290</v>
      </c>
      <c r="C43" s="65" t="s">
        <v>289</v>
      </c>
      <c r="D43" s="64" t="s">
        <v>288</v>
      </c>
      <c r="E43" s="64" t="s">
        <v>287</v>
      </c>
      <c r="F43" s="63" t="s">
        <v>286</v>
      </c>
      <c r="G43" s="63" t="s">
        <v>285</v>
      </c>
      <c r="I43" s="63" t="s">
        <v>286</v>
      </c>
      <c r="J43" s="63" t="s">
        <v>285</v>
      </c>
      <c r="K43" s="63" t="s">
        <v>286</v>
      </c>
      <c r="L43" s="63" t="s">
        <v>285</v>
      </c>
      <c r="M43" s="63" t="s">
        <v>286</v>
      </c>
      <c r="N43" s="63" t="s">
        <v>285</v>
      </c>
    </row>
    <row r="44" spans="1:14" x14ac:dyDescent="0.2">
      <c r="A44" s="62">
        <v>2</v>
      </c>
      <c r="B44" s="61" t="s">
        <v>284</v>
      </c>
      <c r="C44" s="60"/>
      <c r="D44" s="59"/>
      <c r="E44" s="59"/>
      <c r="F44" s="32"/>
      <c r="G44" s="58">
        <f>G45</f>
        <v>66667685</v>
      </c>
      <c r="I44" s="32"/>
      <c r="J44" s="58">
        <f>J45</f>
        <v>68204498.424999997</v>
      </c>
      <c r="K44" s="32"/>
      <c r="L44" s="58">
        <f>L45</f>
        <v>66773735.699999988</v>
      </c>
      <c r="M44" s="32"/>
      <c r="N44" s="58">
        <f>N45</f>
        <v>65024820.875</v>
      </c>
    </row>
    <row r="45" spans="1:14" x14ac:dyDescent="0.2">
      <c r="A45" s="57">
        <v>45293</v>
      </c>
      <c r="B45" s="90" t="s">
        <v>283</v>
      </c>
      <c r="C45" s="91"/>
      <c r="D45" s="13">
        <v>1</v>
      </c>
      <c r="E45" s="13" t="s">
        <v>14</v>
      </c>
      <c r="F45" s="56"/>
      <c r="G45" s="56">
        <f>SUM(G46:G48)</f>
        <v>66667685</v>
      </c>
      <c r="I45" s="56"/>
      <c r="J45" s="56">
        <f>SUM(J46:J48)</f>
        <v>68204498.424999997</v>
      </c>
      <c r="K45" s="56"/>
      <c r="L45" s="56">
        <f>SUM(L46:L48)</f>
        <v>66773735.699999988</v>
      </c>
      <c r="M45" s="56"/>
      <c r="N45" s="56">
        <f>SUM(N46:N48)</f>
        <v>65024820.875</v>
      </c>
    </row>
    <row r="46" spans="1:14" ht="38.25" x14ac:dyDescent="0.2">
      <c r="A46" s="55" t="s">
        <v>282</v>
      </c>
      <c r="B46" s="54" t="s">
        <v>281</v>
      </c>
      <c r="C46" s="54" t="s">
        <v>280</v>
      </c>
      <c r="D46" s="7">
        <v>2</v>
      </c>
      <c r="E46" s="7" t="s">
        <v>14</v>
      </c>
      <c r="F46" s="5">
        <v>265650</v>
      </c>
      <c r="G46" s="5">
        <f>D46*F46</f>
        <v>531300</v>
      </c>
      <c r="I46" s="5">
        <f>F46*1.005</f>
        <v>266978.25</v>
      </c>
      <c r="J46" s="5">
        <f t="shared" ref="J46:J48" si="20">I46*D46</f>
        <v>533956.5</v>
      </c>
      <c r="K46" s="5">
        <f>F46*0.97</f>
        <v>257680.5</v>
      </c>
      <c r="L46" s="5">
        <f t="shared" ref="L46:L48" si="21">K46*D46</f>
        <v>515361</v>
      </c>
      <c r="M46" s="5">
        <f>F46*1.025</f>
        <v>272291.25</v>
      </c>
      <c r="N46" s="5">
        <f t="shared" ref="N46:N48" si="22">M46*D46</f>
        <v>544582.5</v>
      </c>
    </row>
    <row r="47" spans="1:14" ht="38.25" x14ac:dyDescent="0.2">
      <c r="A47" s="55" t="s">
        <v>279</v>
      </c>
      <c r="B47" s="54" t="s">
        <v>278</v>
      </c>
      <c r="C47" s="54" t="s">
        <v>277</v>
      </c>
      <c r="D47" s="7">
        <v>1</v>
      </c>
      <c r="E47" s="7" t="s">
        <v>14</v>
      </c>
      <c r="F47" s="5">
        <v>60173750</v>
      </c>
      <c r="G47" s="5">
        <f>D47*F47</f>
        <v>60173750</v>
      </c>
      <c r="I47" s="5">
        <f>F47*1.025</f>
        <v>61678093.749999993</v>
      </c>
      <c r="J47" s="5">
        <f t="shared" si="20"/>
        <v>61678093.749999993</v>
      </c>
      <c r="K47" s="5">
        <f>F47*1.005</f>
        <v>60474618.749999993</v>
      </c>
      <c r="L47" s="5">
        <f t="shared" si="21"/>
        <v>60474618.749999993</v>
      </c>
      <c r="M47" s="5">
        <f>+F47*0.97</f>
        <v>58368537.5</v>
      </c>
      <c r="N47" s="5">
        <f t="shared" si="22"/>
        <v>58368537.5</v>
      </c>
    </row>
    <row r="48" spans="1:14" ht="76.5" x14ac:dyDescent="0.2">
      <c r="A48" s="55" t="s">
        <v>276</v>
      </c>
      <c r="B48" s="54" t="s">
        <v>275</v>
      </c>
      <c r="C48" s="54" t="s">
        <v>274</v>
      </c>
      <c r="D48" s="7">
        <v>3</v>
      </c>
      <c r="E48" s="7" t="s">
        <v>14</v>
      </c>
      <c r="F48" s="5">
        <v>1987545</v>
      </c>
      <c r="G48" s="5">
        <f>D48*F48</f>
        <v>5962635</v>
      </c>
      <c r="I48" s="5">
        <f>F48*1.005</f>
        <v>1997482.7249999999</v>
      </c>
      <c r="J48" s="5">
        <f t="shared" si="20"/>
        <v>5992448.1749999998</v>
      </c>
      <c r="K48" s="5">
        <f>F48*0.97</f>
        <v>1927918.65</v>
      </c>
      <c r="L48" s="5">
        <f t="shared" si="21"/>
        <v>5783755.9499999993</v>
      </c>
      <c r="M48" s="5">
        <f>F48*1.025</f>
        <v>2037233.6249999998</v>
      </c>
      <c r="N48" s="5">
        <f t="shared" si="22"/>
        <v>6111700.8749999991</v>
      </c>
    </row>
    <row r="49" spans="1:14" x14ac:dyDescent="0.2">
      <c r="A49" s="36" t="s">
        <v>273</v>
      </c>
      <c r="B49" s="35" t="s">
        <v>272</v>
      </c>
      <c r="C49" s="34"/>
      <c r="D49" s="33"/>
      <c r="E49" s="33"/>
      <c r="F49" s="31">
        <v>0</v>
      </c>
      <c r="G49" s="31">
        <f>G50+G56+G60</f>
        <v>518081494.96638656</v>
      </c>
      <c r="I49" s="31">
        <v>0</v>
      </c>
      <c r="J49" s="31">
        <f>J50+J56+J60</f>
        <v>520940519.4412185</v>
      </c>
      <c r="K49" s="31">
        <v>0</v>
      </c>
      <c r="L49" s="31">
        <f>L50+L56+L60</f>
        <v>524726504.88554615</v>
      </c>
      <c r="M49" s="31">
        <v>0</v>
      </c>
      <c r="N49" s="31">
        <f>N50+N56+N60</f>
        <v>508577460.57239485</v>
      </c>
    </row>
    <row r="50" spans="1:14" x14ac:dyDescent="0.2">
      <c r="A50" s="30" t="s">
        <v>271</v>
      </c>
      <c r="B50" s="85" t="s">
        <v>270</v>
      </c>
      <c r="C50" s="86"/>
      <c r="D50" s="29">
        <v>1</v>
      </c>
      <c r="E50" s="29" t="s">
        <v>14</v>
      </c>
      <c r="F50" s="50">
        <v>0</v>
      </c>
      <c r="G50" s="50">
        <f>SUM(G51:G55)</f>
        <v>43526511</v>
      </c>
      <c r="I50" s="50">
        <v>0</v>
      </c>
      <c r="J50" s="50">
        <f>SUM(J51:J55)</f>
        <v>43851074.234999999</v>
      </c>
      <c r="K50" s="50">
        <v>0</v>
      </c>
      <c r="L50" s="50">
        <f>SUM(L51:L55)</f>
        <v>44449873.140000001</v>
      </c>
      <c r="M50" s="50">
        <v>0</v>
      </c>
      <c r="N50" s="50">
        <f>SUM(N51:N55)</f>
        <v>42278585.625</v>
      </c>
    </row>
    <row r="51" spans="1:14" ht="127.5" x14ac:dyDescent="0.2">
      <c r="A51" s="25" t="s">
        <v>269</v>
      </c>
      <c r="B51" s="24" t="s">
        <v>268</v>
      </c>
      <c r="C51" s="23" t="s">
        <v>267</v>
      </c>
      <c r="D51" s="22">
        <v>1</v>
      </c>
      <c r="E51" s="22" t="s">
        <v>4</v>
      </c>
      <c r="F51" s="5">
        <v>37127796</v>
      </c>
      <c r="G51" s="43">
        <f>D51*F51</f>
        <v>37127796</v>
      </c>
      <c r="I51" s="5">
        <f>F51*1.005</f>
        <v>37313434.979999997</v>
      </c>
      <c r="J51" s="5">
        <f t="shared" ref="J51:J54" si="23">I51*D51</f>
        <v>37313434.979999997</v>
      </c>
      <c r="K51" s="5">
        <f>F51*1.025</f>
        <v>38055990.899999999</v>
      </c>
      <c r="L51" s="5">
        <f t="shared" ref="L51:L54" si="24">K51*D51</f>
        <v>38055990.899999999</v>
      </c>
      <c r="M51" s="5">
        <f>F51*0.97</f>
        <v>36013962.119999997</v>
      </c>
      <c r="N51" s="5">
        <f t="shared" ref="N51:N54" si="25">M51*D51</f>
        <v>36013962.119999997</v>
      </c>
    </row>
    <row r="52" spans="1:14" ht="102" x14ac:dyDescent="0.2">
      <c r="A52" s="25" t="s">
        <v>266</v>
      </c>
      <c r="B52" s="24" t="s">
        <v>265</v>
      </c>
      <c r="C52" s="23" t="s">
        <v>264</v>
      </c>
      <c r="D52" s="22">
        <v>1</v>
      </c>
      <c r="E52" s="22" t="s">
        <v>4</v>
      </c>
      <c r="F52" s="5">
        <v>938400</v>
      </c>
      <c r="G52" s="43">
        <f>D52*F52</f>
        <v>938400</v>
      </c>
      <c r="I52" s="5">
        <f>F52*1.005</f>
        <v>943091.99999999988</v>
      </c>
      <c r="J52" s="5">
        <f t="shared" si="23"/>
        <v>943091.99999999988</v>
      </c>
      <c r="K52" s="5">
        <f>F52*0.97</f>
        <v>910248</v>
      </c>
      <c r="L52" s="5">
        <f t="shared" si="24"/>
        <v>910248</v>
      </c>
      <c r="M52" s="5">
        <f>F52*1.025</f>
        <v>961859.99999999988</v>
      </c>
      <c r="N52" s="5">
        <f t="shared" si="25"/>
        <v>961859.99999999988</v>
      </c>
    </row>
    <row r="53" spans="1:14" ht="25.5" x14ac:dyDescent="0.2">
      <c r="A53" s="25" t="s">
        <v>263</v>
      </c>
      <c r="B53" s="24" t="s">
        <v>262</v>
      </c>
      <c r="C53" s="23" t="s">
        <v>261</v>
      </c>
      <c r="D53" s="22">
        <v>1</v>
      </c>
      <c r="E53" s="22" t="s">
        <v>4</v>
      </c>
      <c r="F53" s="5">
        <v>187680</v>
      </c>
      <c r="G53" s="43">
        <f>D53*F53</f>
        <v>187680</v>
      </c>
      <c r="I53" s="5">
        <f>F53*1.025</f>
        <v>192371.99999999997</v>
      </c>
      <c r="J53" s="5">
        <f t="shared" si="23"/>
        <v>192371.99999999997</v>
      </c>
      <c r="K53" s="5">
        <f>F53*1.005</f>
        <v>188618.4</v>
      </c>
      <c r="L53" s="5">
        <f t="shared" si="24"/>
        <v>188618.4</v>
      </c>
      <c r="M53" s="5">
        <f>+F53*0.97</f>
        <v>182049.6</v>
      </c>
      <c r="N53" s="5">
        <f t="shared" si="25"/>
        <v>182049.6</v>
      </c>
    </row>
    <row r="54" spans="1:14" ht="25.5" x14ac:dyDescent="0.2">
      <c r="A54" s="25" t="s">
        <v>260</v>
      </c>
      <c r="B54" s="24" t="s">
        <v>259</v>
      </c>
      <c r="C54" s="23" t="s">
        <v>258</v>
      </c>
      <c r="D54" s="22">
        <v>1</v>
      </c>
      <c r="E54" s="22" t="s">
        <v>4</v>
      </c>
      <c r="F54" s="5">
        <v>113780.99999999999</v>
      </c>
      <c r="G54" s="43">
        <f>D54*F54</f>
        <v>113780.99999999999</v>
      </c>
      <c r="I54" s="5">
        <f>F54*1.005</f>
        <v>114349.90499999997</v>
      </c>
      <c r="J54" s="5">
        <f t="shared" si="23"/>
        <v>114349.90499999997</v>
      </c>
      <c r="K54" s="5">
        <f>F54*0.97</f>
        <v>110367.56999999998</v>
      </c>
      <c r="L54" s="5">
        <f t="shared" si="24"/>
        <v>110367.56999999998</v>
      </c>
      <c r="M54" s="5">
        <f>F54*1.025</f>
        <v>116625.52499999998</v>
      </c>
      <c r="N54" s="5">
        <f t="shared" si="25"/>
        <v>116625.52499999998</v>
      </c>
    </row>
    <row r="55" spans="1:14" ht="102" x14ac:dyDescent="0.2">
      <c r="A55" s="25" t="s">
        <v>257</v>
      </c>
      <c r="B55" s="24" t="s">
        <v>256</v>
      </c>
      <c r="C55" s="23" t="s">
        <v>255</v>
      </c>
      <c r="D55" s="22">
        <v>1</v>
      </c>
      <c r="E55" s="22" t="s">
        <v>4</v>
      </c>
      <c r="F55" s="5">
        <v>5158854</v>
      </c>
      <c r="G55" s="43">
        <f>D55*F55</f>
        <v>5158854</v>
      </c>
      <c r="I55" s="5">
        <f>F55*1.025</f>
        <v>5287825.3499999996</v>
      </c>
      <c r="J55" s="5">
        <f t="shared" ref="J55" si="26">I55*D55</f>
        <v>5287825.3499999996</v>
      </c>
      <c r="K55" s="5">
        <f>F55*1.005</f>
        <v>5184648.2699999996</v>
      </c>
      <c r="L55" s="5">
        <f t="shared" ref="L55" si="27">K55*D55</f>
        <v>5184648.2699999996</v>
      </c>
      <c r="M55" s="5">
        <f>+F55*0.97</f>
        <v>5004088.38</v>
      </c>
      <c r="N55" s="5">
        <f t="shared" ref="N55" si="28">M55*D55</f>
        <v>5004088.38</v>
      </c>
    </row>
    <row r="56" spans="1:14" x14ac:dyDescent="0.2">
      <c r="A56" s="30" t="s">
        <v>254</v>
      </c>
      <c r="B56" s="53" t="s">
        <v>253</v>
      </c>
      <c r="C56" s="52"/>
      <c r="D56" s="29">
        <v>1</v>
      </c>
      <c r="E56" s="29"/>
      <c r="F56" s="51">
        <v>0</v>
      </c>
      <c r="G56" s="50">
        <f>SUM(G57:G59)</f>
        <v>22089936</v>
      </c>
      <c r="I56" s="51">
        <v>0</v>
      </c>
      <c r="J56" s="50">
        <f>SUM(J57:J59)</f>
        <v>22444463.519999996</v>
      </c>
      <c r="K56" s="51">
        <v>0</v>
      </c>
      <c r="L56" s="50">
        <f>SUM(L57:L59)</f>
        <v>22006113.419999998</v>
      </c>
      <c r="M56" s="51">
        <v>0</v>
      </c>
      <c r="N56" s="50">
        <f>SUM(N57:N59)</f>
        <v>21819231.059999999</v>
      </c>
    </row>
    <row r="57" spans="1:14" ht="140.25" x14ac:dyDescent="0.2">
      <c r="A57" s="25" t="s">
        <v>252</v>
      </c>
      <c r="B57" s="24" t="s">
        <v>251</v>
      </c>
      <c r="C57" s="23" t="s">
        <v>250</v>
      </c>
      <c r="D57" s="22">
        <v>1</v>
      </c>
      <c r="E57" s="22" t="s">
        <v>4</v>
      </c>
      <c r="F57" s="5">
        <v>12203892</v>
      </c>
      <c r="G57" s="43">
        <f>D57*F57</f>
        <v>12203892</v>
      </c>
      <c r="I57" s="5">
        <f>F57*1.025</f>
        <v>12508989.299999999</v>
      </c>
      <c r="J57" s="5">
        <f t="shared" ref="J57:J59" si="29">I57*D57</f>
        <v>12508989.299999999</v>
      </c>
      <c r="K57" s="5">
        <f>F57*1.005</f>
        <v>12264911.459999999</v>
      </c>
      <c r="L57" s="5">
        <f t="shared" ref="L57:L59" si="30">K57*D57</f>
        <v>12264911.459999999</v>
      </c>
      <c r="M57" s="5">
        <f>+F57*0.97</f>
        <v>11837775.24</v>
      </c>
      <c r="N57" s="5">
        <f t="shared" ref="N57:N59" si="31">M57*D57</f>
        <v>11837775.24</v>
      </c>
    </row>
    <row r="58" spans="1:14" ht="76.5" x14ac:dyDescent="0.2">
      <c r="A58" s="25" t="s">
        <v>249</v>
      </c>
      <c r="B58" s="24" t="s">
        <v>248</v>
      </c>
      <c r="C58" s="23" t="s">
        <v>247</v>
      </c>
      <c r="D58" s="22">
        <v>24</v>
      </c>
      <c r="E58" s="22" t="s">
        <v>4</v>
      </c>
      <c r="F58" s="5">
        <v>114954.00000000001</v>
      </c>
      <c r="G58" s="43">
        <f>D58*F58</f>
        <v>2758896.0000000005</v>
      </c>
      <c r="I58" s="5">
        <f>F58*1.005</f>
        <v>115528.77</v>
      </c>
      <c r="J58" s="5">
        <f t="shared" si="29"/>
        <v>2772690.48</v>
      </c>
      <c r="K58" s="5">
        <f>F58*1.025</f>
        <v>117827.85</v>
      </c>
      <c r="L58" s="5">
        <f t="shared" si="30"/>
        <v>2827868.4000000004</v>
      </c>
      <c r="M58" s="5">
        <f>F58*0.97</f>
        <v>111505.38</v>
      </c>
      <c r="N58" s="5">
        <f t="shared" si="31"/>
        <v>2676129.12</v>
      </c>
    </row>
    <row r="59" spans="1:14" ht="25.5" x14ac:dyDescent="0.2">
      <c r="A59" s="25" t="s">
        <v>246</v>
      </c>
      <c r="B59" s="24" t="s">
        <v>245</v>
      </c>
      <c r="C59" s="23" t="s">
        <v>244</v>
      </c>
      <c r="D59" s="22">
        <v>62</v>
      </c>
      <c r="E59" s="22" t="s">
        <v>4</v>
      </c>
      <c r="F59" s="5">
        <v>114953.99999999999</v>
      </c>
      <c r="G59" s="43">
        <f>D59*F59</f>
        <v>7127147.9999999991</v>
      </c>
      <c r="I59" s="5">
        <f>F59*1.005</f>
        <v>115528.76999999997</v>
      </c>
      <c r="J59" s="5">
        <f t="shared" si="29"/>
        <v>7162783.7399999984</v>
      </c>
      <c r="K59" s="5">
        <f>F59*0.97</f>
        <v>111505.37999999998</v>
      </c>
      <c r="L59" s="5">
        <f t="shared" si="30"/>
        <v>6913333.5599999987</v>
      </c>
      <c r="M59" s="5">
        <f>F59*1.025</f>
        <v>117827.84999999998</v>
      </c>
      <c r="N59" s="5">
        <f t="shared" si="31"/>
        <v>7305326.6999999983</v>
      </c>
    </row>
    <row r="60" spans="1:14" x14ac:dyDescent="0.2">
      <c r="A60" s="30" t="s">
        <v>243</v>
      </c>
      <c r="B60" s="53" t="s">
        <v>242</v>
      </c>
      <c r="C60" s="52"/>
      <c r="D60" s="29">
        <v>1</v>
      </c>
      <c r="E60" s="29" t="s">
        <v>14</v>
      </c>
      <c r="F60" s="51">
        <v>0</v>
      </c>
      <c r="G60" s="50">
        <f>SUM(G61:G65)</f>
        <v>452465047.96638656</v>
      </c>
      <c r="I60" s="51">
        <v>0</v>
      </c>
      <c r="J60" s="50">
        <f>SUM(J61:J65)</f>
        <v>454644981.6862185</v>
      </c>
      <c r="K60" s="51">
        <v>0</v>
      </c>
      <c r="L60" s="50">
        <f>SUM(L61:L65)</f>
        <v>458270518.32554615</v>
      </c>
      <c r="M60" s="51">
        <v>0</v>
      </c>
      <c r="N60" s="50">
        <f>SUM(N61:N65)</f>
        <v>444479643.88739485</v>
      </c>
    </row>
    <row r="61" spans="1:14" ht="178.5" x14ac:dyDescent="0.2">
      <c r="A61" s="25" t="s">
        <v>241</v>
      </c>
      <c r="B61" s="24" t="s">
        <v>240</v>
      </c>
      <c r="C61" s="23" t="s">
        <v>239</v>
      </c>
      <c r="D61" s="22">
        <v>8</v>
      </c>
      <c r="E61" s="22" t="s">
        <v>238</v>
      </c>
      <c r="F61" s="5">
        <v>6704867.9999999991</v>
      </c>
      <c r="G61" s="43">
        <f>D61*F61</f>
        <v>53638943.999999993</v>
      </c>
      <c r="I61" s="5">
        <f>F61*0.97</f>
        <v>6503721.959999999</v>
      </c>
      <c r="J61" s="5">
        <f>I61*D61</f>
        <v>52029775.679999992</v>
      </c>
      <c r="K61" s="5">
        <f>F61*1.005</f>
        <v>6738392.339999998</v>
      </c>
      <c r="L61" s="5">
        <f>K61*D61</f>
        <v>53907138.719999984</v>
      </c>
      <c r="M61" s="5">
        <f>F61*1.025</f>
        <v>6872489.6999999983</v>
      </c>
      <c r="N61" s="5">
        <f>M61*D61</f>
        <v>54979917.599999987</v>
      </c>
    </row>
    <row r="62" spans="1:14" ht="127.5" x14ac:dyDescent="0.2">
      <c r="A62" s="49" t="s">
        <v>237</v>
      </c>
      <c r="B62" s="48" t="s">
        <v>236</v>
      </c>
      <c r="C62" s="47" t="s">
        <v>235</v>
      </c>
      <c r="D62" s="46">
        <v>36</v>
      </c>
      <c r="E62" s="46" t="s">
        <v>4</v>
      </c>
      <c r="F62" s="45">
        <v>7034481.8879551822</v>
      </c>
      <c r="G62" s="44">
        <f>D62*F62</f>
        <v>253241347.96638656</v>
      </c>
      <c r="I62" s="45">
        <f>F62*1.005</f>
        <v>7069654.2973949574</v>
      </c>
      <c r="J62" s="45">
        <f t="shared" ref="J62:J65" si="32">I62*D62</f>
        <v>254507554.70621848</v>
      </c>
      <c r="K62" s="45">
        <f>F62*1.025</f>
        <v>7210343.9351540608</v>
      </c>
      <c r="L62" s="45">
        <f t="shared" ref="L62:L65" si="33">K62*D62</f>
        <v>259572381.66554618</v>
      </c>
      <c r="M62" s="45">
        <f>F62*0.97</f>
        <v>6823447.4313165266</v>
      </c>
      <c r="N62" s="45">
        <f t="shared" ref="N62:N65" si="34">M62*D62</f>
        <v>245644107.52739495</v>
      </c>
    </row>
    <row r="63" spans="1:14" ht="127.5" x14ac:dyDescent="0.2">
      <c r="A63" s="25" t="s">
        <v>234</v>
      </c>
      <c r="B63" s="24" t="s">
        <v>233</v>
      </c>
      <c r="C63" s="23" t="s">
        <v>232</v>
      </c>
      <c r="D63" s="22">
        <v>18</v>
      </c>
      <c r="E63" s="22" t="s">
        <v>4</v>
      </c>
      <c r="F63" s="5">
        <v>2665055.9999999995</v>
      </c>
      <c r="G63" s="43">
        <f>D63*F63</f>
        <v>47971007.999999993</v>
      </c>
      <c r="I63" s="5">
        <f>F63*1.005</f>
        <v>2678381.2799999993</v>
      </c>
      <c r="J63" s="5">
        <f t="shared" si="32"/>
        <v>48210863.039999992</v>
      </c>
      <c r="K63" s="5">
        <f>F63*0.97</f>
        <v>2585104.3199999994</v>
      </c>
      <c r="L63" s="5">
        <f t="shared" si="33"/>
        <v>46531877.75999999</v>
      </c>
      <c r="M63" s="5">
        <f>F63*1.025</f>
        <v>2731682.3999999994</v>
      </c>
      <c r="N63" s="5">
        <f t="shared" si="34"/>
        <v>49170283.199999988</v>
      </c>
    </row>
    <row r="64" spans="1:14" ht="382.5" x14ac:dyDescent="0.2">
      <c r="A64" s="25" t="s">
        <v>231</v>
      </c>
      <c r="B64" s="24" t="s">
        <v>230</v>
      </c>
      <c r="C64" s="23" t="s">
        <v>229</v>
      </c>
      <c r="D64" s="22">
        <v>6</v>
      </c>
      <c r="E64" s="22" t="s">
        <v>4</v>
      </c>
      <c r="F64" s="5">
        <v>14958096</v>
      </c>
      <c r="G64" s="43">
        <f>D64*F64</f>
        <v>89748576</v>
      </c>
      <c r="I64" s="5">
        <f>F64*1.025</f>
        <v>15332048.399999999</v>
      </c>
      <c r="J64" s="5">
        <f t="shared" si="32"/>
        <v>91992290.399999991</v>
      </c>
      <c r="K64" s="5">
        <f>F64*1.005</f>
        <v>15032886.479999999</v>
      </c>
      <c r="L64" s="5">
        <f t="shared" si="33"/>
        <v>90197318.879999995</v>
      </c>
      <c r="M64" s="5">
        <f>+F64*0.97</f>
        <v>14509353.119999999</v>
      </c>
      <c r="N64" s="5">
        <f t="shared" si="34"/>
        <v>87056118.719999999</v>
      </c>
    </row>
    <row r="65" spans="1:14" ht="63.75" x14ac:dyDescent="0.2">
      <c r="A65" s="25" t="s">
        <v>228</v>
      </c>
      <c r="B65" s="42" t="s">
        <v>227</v>
      </c>
      <c r="C65" s="41" t="s">
        <v>86</v>
      </c>
      <c r="D65" s="40">
        <v>720</v>
      </c>
      <c r="E65" s="40" t="s">
        <v>17</v>
      </c>
      <c r="F65" s="39">
        <v>10923.849999999999</v>
      </c>
      <c r="G65" s="38">
        <f>D65*F65</f>
        <v>7865171.9999999991</v>
      </c>
      <c r="I65" s="5">
        <f>F65*1.005</f>
        <v>10978.469249999996</v>
      </c>
      <c r="J65" s="5">
        <f t="shared" si="32"/>
        <v>7904497.8599999975</v>
      </c>
      <c r="K65" s="5">
        <f>F65*1.025</f>
        <v>11196.946249999997</v>
      </c>
      <c r="L65" s="5">
        <f t="shared" si="33"/>
        <v>8061801.299999998</v>
      </c>
      <c r="M65" s="5">
        <f>F65*0.97</f>
        <v>10596.134499999998</v>
      </c>
      <c r="N65" s="5">
        <f t="shared" si="34"/>
        <v>7629216.8399999989</v>
      </c>
    </row>
    <row r="66" spans="1:14" x14ac:dyDescent="0.2">
      <c r="A66" s="37" t="s">
        <v>226</v>
      </c>
      <c r="B66" s="18" t="s">
        <v>225</v>
      </c>
      <c r="C66" s="17"/>
      <c r="D66" s="16"/>
      <c r="E66" s="16"/>
      <c r="F66" s="15">
        <v>0</v>
      </c>
      <c r="G66" s="15">
        <f>G67+G73+G79+G83+G86+G88+G97+G114+G121</f>
        <v>839486349.96000004</v>
      </c>
      <c r="I66" s="15">
        <v>0</v>
      </c>
      <c r="J66" s="15">
        <f>J67+J73+J79+J83+J86+J88+J97+J114+J121</f>
        <v>846777140.69219983</v>
      </c>
      <c r="K66" s="15">
        <v>0</v>
      </c>
      <c r="L66" s="15">
        <f>L67+L73+L79+L83+L86+L88+L97+L114+L121</f>
        <v>839345488.64039993</v>
      </c>
      <c r="M66" s="15">
        <v>0</v>
      </c>
      <c r="N66" s="15">
        <f>N67+N73+N79+N83+N86+N88+N97+N114+N121</f>
        <v>832336420.54739988</v>
      </c>
    </row>
    <row r="67" spans="1:14" x14ac:dyDescent="0.2">
      <c r="A67" s="14">
        <f>'[1]Cuadro Resumen'!A63</f>
        <v>0</v>
      </c>
      <c r="B67" s="87" t="s">
        <v>224</v>
      </c>
      <c r="C67" s="88"/>
      <c r="D67" s="13">
        <v>1</v>
      </c>
      <c r="E67" s="13" t="s">
        <v>14</v>
      </c>
      <c r="F67" s="11">
        <v>0</v>
      </c>
      <c r="G67" s="11">
        <f>SUM(G68:G72)</f>
        <v>10900344</v>
      </c>
      <c r="I67" s="11">
        <v>0</v>
      </c>
      <c r="J67" s="11">
        <f>SUM(J68:J72)</f>
        <v>11073058.359999998</v>
      </c>
      <c r="K67" s="11">
        <v>0</v>
      </c>
      <c r="L67" s="11">
        <f>SUM(L68:L72)</f>
        <v>10797915.799999999</v>
      </c>
      <c r="M67" s="11">
        <v>0</v>
      </c>
      <c r="N67" s="11">
        <f>SUM(N68:N72)</f>
        <v>10830057.839999996</v>
      </c>
    </row>
    <row r="68" spans="1:14" ht="38.25" x14ac:dyDescent="0.2">
      <c r="A68" s="10" t="s">
        <v>223</v>
      </c>
      <c r="B68" s="9" t="s">
        <v>222</v>
      </c>
      <c r="C68" s="8" t="s">
        <v>221</v>
      </c>
      <c r="D68" s="7">
        <v>3</v>
      </c>
      <c r="E68" s="7" t="s">
        <v>4</v>
      </c>
      <c r="F68" s="5">
        <v>811440</v>
      </c>
      <c r="G68" s="5">
        <f>D68*F68</f>
        <v>2434320</v>
      </c>
      <c r="I68" s="5">
        <f>F68*1.005</f>
        <v>815497.2</v>
      </c>
      <c r="J68" s="5">
        <f t="shared" ref="J68:J72" si="35">I68*D68</f>
        <v>2446491.5999999996</v>
      </c>
      <c r="K68" s="5">
        <f>F68*0.97</f>
        <v>787096.79999999993</v>
      </c>
      <c r="L68" s="5">
        <f t="shared" ref="L68:L72" si="36">K68*D68</f>
        <v>2361290.4</v>
      </c>
      <c r="M68" s="5">
        <f>F68*1.025</f>
        <v>831725.99999999988</v>
      </c>
      <c r="N68" s="5">
        <f t="shared" ref="N68:N72" si="37">M68*D68</f>
        <v>2495177.9999999995</v>
      </c>
    </row>
    <row r="69" spans="1:14" ht="25.5" x14ac:dyDescent="0.2">
      <c r="A69" s="10" t="s">
        <v>220</v>
      </c>
      <c r="B69" s="9" t="s">
        <v>219</v>
      </c>
      <c r="C69" s="8" t="s">
        <v>218</v>
      </c>
      <c r="D69" s="7">
        <v>2</v>
      </c>
      <c r="E69" s="7" t="s">
        <v>4</v>
      </c>
      <c r="F69" s="5">
        <v>1838620</v>
      </c>
      <c r="G69" s="5">
        <f>D69*F69</f>
        <v>3677240</v>
      </c>
      <c r="I69" s="5">
        <f>F69*1.025</f>
        <v>1884585.4999999998</v>
      </c>
      <c r="J69" s="5">
        <f t="shared" si="35"/>
        <v>3769170.9999999995</v>
      </c>
      <c r="K69" s="5">
        <f>F69*1.005</f>
        <v>1847813.0999999999</v>
      </c>
      <c r="L69" s="5">
        <f t="shared" si="36"/>
        <v>3695626.1999999997</v>
      </c>
      <c r="M69" s="5">
        <f>+F69*0.97</f>
        <v>1783461.4</v>
      </c>
      <c r="N69" s="5">
        <f t="shared" si="37"/>
        <v>3566922.8</v>
      </c>
    </row>
    <row r="70" spans="1:14" ht="51" x14ac:dyDescent="0.2">
      <c r="A70" s="10" t="s">
        <v>217</v>
      </c>
      <c r="B70" s="9" t="s">
        <v>216</v>
      </c>
      <c r="C70" s="8" t="s">
        <v>215</v>
      </c>
      <c r="D70" s="7">
        <v>1</v>
      </c>
      <c r="E70" s="7" t="s">
        <v>4</v>
      </c>
      <c r="F70" s="5">
        <v>2233391.9999999995</v>
      </c>
      <c r="G70" s="5">
        <f>D70*F70</f>
        <v>2233391.9999999995</v>
      </c>
      <c r="I70" s="5">
        <f>F70*1.005</f>
        <v>2244558.9599999995</v>
      </c>
      <c r="J70" s="5">
        <f t="shared" si="35"/>
        <v>2244558.9599999995</v>
      </c>
      <c r="K70" s="5">
        <f>F70*0.97</f>
        <v>2166390.2399999993</v>
      </c>
      <c r="L70" s="5">
        <f t="shared" si="36"/>
        <v>2166390.2399999993</v>
      </c>
      <c r="M70" s="5">
        <f>F70*1.025</f>
        <v>2289226.7999999993</v>
      </c>
      <c r="N70" s="5">
        <f t="shared" si="37"/>
        <v>2289226.7999999993</v>
      </c>
    </row>
    <row r="71" spans="1:14" ht="51" x14ac:dyDescent="0.2">
      <c r="A71" s="10" t="s">
        <v>214</v>
      </c>
      <c r="B71" s="9" t="s">
        <v>213</v>
      </c>
      <c r="C71" s="8" t="s">
        <v>212</v>
      </c>
      <c r="D71" s="7">
        <v>1</v>
      </c>
      <c r="E71" s="7" t="s">
        <v>4</v>
      </c>
      <c r="F71" s="5">
        <v>2233391.9999999995</v>
      </c>
      <c r="G71" s="5">
        <f>D71*F71</f>
        <v>2233391.9999999995</v>
      </c>
      <c r="I71" s="5">
        <f>F71*1.025</f>
        <v>2289226.7999999993</v>
      </c>
      <c r="J71" s="5">
        <f t="shared" si="35"/>
        <v>2289226.7999999993</v>
      </c>
      <c r="K71" s="5">
        <f>F71*1.005</f>
        <v>2244558.9599999995</v>
      </c>
      <c r="L71" s="5">
        <f t="shared" si="36"/>
        <v>2244558.9599999995</v>
      </c>
      <c r="M71" s="5">
        <f>+F71*0.97</f>
        <v>2166390.2399999993</v>
      </c>
      <c r="N71" s="5">
        <f t="shared" si="37"/>
        <v>2166390.2399999993</v>
      </c>
    </row>
    <row r="72" spans="1:14" ht="25.5" x14ac:dyDescent="0.2">
      <c r="A72" s="10" t="s">
        <v>211</v>
      </c>
      <c r="B72" s="9" t="s">
        <v>210</v>
      </c>
      <c r="C72" s="8" t="s">
        <v>209</v>
      </c>
      <c r="D72" s="7">
        <v>8</v>
      </c>
      <c r="E72" s="7" t="s">
        <v>4</v>
      </c>
      <c r="F72" s="5">
        <v>40249.999999999993</v>
      </c>
      <c r="G72" s="5">
        <f>D72*F72</f>
        <v>321999.99999999994</v>
      </c>
      <c r="I72" s="5">
        <f>F72*1.005</f>
        <v>40451.249999999985</v>
      </c>
      <c r="J72" s="5">
        <f t="shared" si="35"/>
        <v>323609.99999999988</v>
      </c>
      <c r="K72" s="5">
        <f>F72*1.025</f>
        <v>41256.249999999985</v>
      </c>
      <c r="L72" s="5">
        <f t="shared" si="36"/>
        <v>330049.99999999988</v>
      </c>
      <c r="M72" s="5">
        <f>F72*0.97</f>
        <v>39042.499999999993</v>
      </c>
      <c r="N72" s="5">
        <f t="shared" si="37"/>
        <v>312339.99999999994</v>
      </c>
    </row>
    <row r="73" spans="1:14" x14ac:dyDescent="0.2">
      <c r="A73" s="14">
        <f>'[1]Cuadro Resumen'!A64</f>
        <v>0</v>
      </c>
      <c r="B73" s="87" t="s">
        <v>208</v>
      </c>
      <c r="C73" s="88"/>
      <c r="D73" s="13">
        <v>1</v>
      </c>
      <c r="E73" s="13" t="s">
        <v>14</v>
      </c>
      <c r="F73" s="11">
        <v>0</v>
      </c>
      <c r="G73" s="11">
        <f>SUM(G74:G78)</f>
        <v>23588560.799999997</v>
      </c>
      <c r="I73" s="11">
        <v>0</v>
      </c>
      <c r="J73" s="11">
        <f>SUM(J74:J78)</f>
        <v>23771337.659999996</v>
      </c>
      <c r="K73" s="11">
        <v>0</v>
      </c>
      <c r="L73" s="11">
        <f>SUM(L74:L78)</f>
        <v>23506483.643999994</v>
      </c>
      <c r="M73" s="11">
        <v>0</v>
      </c>
      <c r="N73" s="11">
        <f>SUM(N74:N78)</f>
        <v>23487861.095999993</v>
      </c>
    </row>
    <row r="74" spans="1:14" ht="89.25" x14ac:dyDescent="0.2">
      <c r="A74" s="10" t="s">
        <v>207</v>
      </c>
      <c r="B74" s="9" t="s">
        <v>202</v>
      </c>
      <c r="C74" s="8" t="s">
        <v>206</v>
      </c>
      <c r="D74" s="7">
        <v>2</v>
      </c>
      <c r="E74" s="7" t="s">
        <v>4</v>
      </c>
      <c r="F74" s="5">
        <v>4655636.9999999991</v>
      </c>
      <c r="G74" s="5">
        <f>D74*F74</f>
        <v>9311273.9999999981</v>
      </c>
      <c r="I74" s="5">
        <f>F74*1.005</f>
        <v>4678915.1849999987</v>
      </c>
      <c r="J74" s="5">
        <f t="shared" ref="J74:J78" si="38">I74*D74</f>
        <v>9357830.3699999973</v>
      </c>
      <c r="K74" s="5">
        <f>F74*1.025</f>
        <v>4772027.9249999989</v>
      </c>
      <c r="L74" s="5">
        <f t="shared" ref="L74:L78" si="39">K74*D74</f>
        <v>9544055.8499999978</v>
      </c>
      <c r="M74" s="5">
        <f>F74*0.97</f>
        <v>4515967.8899999987</v>
      </c>
      <c r="N74" s="5">
        <f t="shared" ref="N74:N78" si="40">M74*D74</f>
        <v>9031935.7799999975</v>
      </c>
    </row>
    <row r="75" spans="1:14" ht="25.5" x14ac:dyDescent="0.2">
      <c r="A75" s="10" t="s">
        <v>205</v>
      </c>
      <c r="B75" s="9" t="s">
        <v>202</v>
      </c>
      <c r="C75" s="8" t="s">
        <v>204</v>
      </c>
      <c r="D75" s="7">
        <v>2</v>
      </c>
      <c r="E75" s="7" t="s">
        <v>4</v>
      </c>
      <c r="F75" s="5">
        <v>2793382.1999999997</v>
      </c>
      <c r="G75" s="5">
        <f>D75*F75</f>
        <v>5586764.3999999994</v>
      </c>
      <c r="I75" s="5">
        <f>F75*1.005</f>
        <v>2807349.1109999996</v>
      </c>
      <c r="J75" s="5">
        <f t="shared" si="38"/>
        <v>5614698.2219999991</v>
      </c>
      <c r="K75" s="5">
        <f>F75*0.97</f>
        <v>2709580.7339999997</v>
      </c>
      <c r="L75" s="5">
        <f t="shared" si="39"/>
        <v>5419161.4679999994</v>
      </c>
      <c r="M75" s="5">
        <f>F75*1.025</f>
        <v>2863216.7549999994</v>
      </c>
      <c r="N75" s="5">
        <f t="shared" si="40"/>
        <v>5726433.5099999988</v>
      </c>
    </row>
    <row r="76" spans="1:14" ht="25.5" x14ac:dyDescent="0.2">
      <c r="A76" s="10" t="s">
        <v>203</v>
      </c>
      <c r="B76" s="9" t="s">
        <v>202</v>
      </c>
      <c r="C76" s="8" t="s">
        <v>201</v>
      </c>
      <c r="D76" s="7">
        <v>2</v>
      </c>
      <c r="E76" s="7" t="s">
        <v>4</v>
      </c>
      <c r="F76" s="5">
        <v>896641.2</v>
      </c>
      <c r="G76" s="5">
        <f>D76*F76</f>
        <v>1793282.4</v>
      </c>
      <c r="I76" s="5">
        <f>F76*1.025</f>
        <v>919057.22999999986</v>
      </c>
      <c r="J76" s="5">
        <f t="shared" si="38"/>
        <v>1838114.4599999997</v>
      </c>
      <c r="K76" s="5">
        <f>F76*1.005</f>
        <v>901124.40599999984</v>
      </c>
      <c r="L76" s="5">
        <f t="shared" si="39"/>
        <v>1802248.8119999997</v>
      </c>
      <c r="M76" s="5">
        <f>+F76*0.97</f>
        <v>869741.96399999992</v>
      </c>
      <c r="N76" s="5">
        <f t="shared" si="40"/>
        <v>1739483.9279999998</v>
      </c>
    </row>
    <row r="77" spans="1:14" ht="25.5" x14ac:dyDescent="0.2">
      <c r="A77" s="10" t="s">
        <v>200</v>
      </c>
      <c r="B77" s="9" t="s">
        <v>199</v>
      </c>
      <c r="C77" s="8" t="s">
        <v>198</v>
      </c>
      <c r="D77" s="7">
        <v>10</v>
      </c>
      <c r="E77" s="7" t="s">
        <v>4</v>
      </c>
      <c r="F77" s="5">
        <v>544881.96</v>
      </c>
      <c r="G77" s="5">
        <f>D77*F77</f>
        <v>5448819.5999999996</v>
      </c>
      <c r="I77" s="5">
        <f>F77*1.005</f>
        <v>547606.36979999987</v>
      </c>
      <c r="J77" s="5">
        <f t="shared" si="38"/>
        <v>5476063.6979999989</v>
      </c>
      <c r="K77" s="5">
        <f>F77*0.97</f>
        <v>528535.50119999994</v>
      </c>
      <c r="L77" s="5">
        <f t="shared" si="39"/>
        <v>5285355.0119999992</v>
      </c>
      <c r="M77" s="5">
        <f>F77*1.025</f>
        <v>558504.00899999996</v>
      </c>
      <c r="N77" s="5">
        <f t="shared" si="40"/>
        <v>5585040.0899999999</v>
      </c>
    </row>
    <row r="78" spans="1:14" ht="63.75" x14ac:dyDescent="0.2">
      <c r="A78" s="10" t="s">
        <v>197</v>
      </c>
      <c r="B78" s="9" t="s">
        <v>196</v>
      </c>
      <c r="C78" s="8" t="s">
        <v>195</v>
      </c>
      <c r="D78" s="7">
        <v>1</v>
      </c>
      <c r="E78" s="7" t="s">
        <v>4</v>
      </c>
      <c r="F78" s="5">
        <v>1448420.4</v>
      </c>
      <c r="G78" s="5">
        <f>D78*F78</f>
        <v>1448420.4</v>
      </c>
      <c r="I78" s="5">
        <f>F78*1.025</f>
        <v>1484630.9099999997</v>
      </c>
      <c r="J78" s="5">
        <f t="shared" si="38"/>
        <v>1484630.9099999997</v>
      </c>
      <c r="K78" s="5">
        <f>F78*1.005</f>
        <v>1455662.5019999999</v>
      </c>
      <c r="L78" s="5">
        <f t="shared" si="39"/>
        <v>1455662.5019999999</v>
      </c>
      <c r="M78" s="5">
        <f>+F78*0.97</f>
        <v>1404967.7879999999</v>
      </c>
      <c r="N78" s="5">
        <f t="shared" si="40"/>
        <v>1404967.7879999999</v>
      </c>
    </row>
    <row r="79" spans="1:14" x14ac:dyDescent="0.2">
      <c r="A79" s="14">
        <f>'[1]Cuadro Resumen'!A65</f>
        <v>0</v>
      </c>
      <c r="B79" s="87" t="s">
        <v>194</v>
      </c>
      <c r="C79" s="88"/>
      <c r="D79" s="13">
        <v>1</v>
      </c>
      <c r="E79" s="13" t="s">
        <v>14</v>
      </c>
      <c r="F79" s="11">
        <v>0</v>
      </c>
      <c r="G79" s="11">
        <f>SUM(G80:G82)</f>
        <v>10678991.999999998</v>
      </c>
      <c r="I79" s="11">
        <v>0</v>
      </c>
      <c r="J79" s="11">
        <f>SUM(J80:J82)</f>
        <v>10826320.799999997</v>
      </c>
      <c r="K79" s="11">
        <v>0</v>
      </c>
      <c r="L79" s="11">
        <f>SUM(L80:L82)</f>
        <v>10716551.459999997</v>
      </c>
      <c r="M79" s="11">
        <v>0</v>
      </c>
      <c r="N79" s="11">
        <f>SUM(N80:N82)</f>
        <v>10494103.739999998</v>
      </c>
    </row>
    <row r="80" spans="1:14" ht="25.5" x14ac:dyDescent="0.2">
      <c r="A80" s="10" t="s">
        <v>193</v>
      </c>
      <c r="B80" s="9" t="s">
        <v>192</v>
      </c>
      <c r="C80" s="8" t="s">
        <v>191</v>
      </c>
      <c r="D80" s="7">
        <v>1</v>
      </c>
      <c r="E80" s="7" t="s">
        <v>4</v>
      </c>
      <c r="F80" s="5">
        <v>3518999.9999999995</v>
      </c>
      <c r="G80" s="5">
        <f>D80*F80</f>
        <v>3518999.9999999995</v>
      </c>
      <c r="I80" s="5">
        <f>F80*1.005</f>
        <v>3536594.9999999991</v>
      </c>
      <c r="J80" s="5">
        <f t="shared" ref="J80:J82" si="41">I80*D80</f>
        <v>3536594.9999999991</v>
      </c>
      <c r="K80" s="5">
        <f>F80*1.025</f>
        <v>3606974.9999999991</v>
      </c>
      <c r="L80" s="5">
        <f t="shared" ref="L80:L82" si="42">K80*D80</f>
        <v>3606974.9999999991</v>
      </c>
      <c r="M80" s="5">
        <f>F80*0.97</f>
        <v>3413429.9999999995</v>
      </c>
      <c r="N80" s="5">
        <f t="shared" ref="N80:N82" si="43">M80*D80</f>
        <v>3413429.9999999995</v>
      </c>
    </row>
    <row r="81" spans="1:14" ht="89.25" x14ac:dyDescent="0.2">
      <c r="A81" s="10" t="s">
        <v>190</v>
      </c>
      <c r="B81" s="9" t="s">
        <v>189</v>
      </c>
      <c r="C81" s="8" t="s">
        <v>188</v>
      </c>
      <c r="D81" s="7">
        <v>3</v>
      </c>
      <c r="E81" s="7" t="s">
        <v>4</v>
      </c>
      <c r="F81" s="5">
        <v>821099.99999999988</v>
      </c>
      <c r="G81" s="5">
        <f>D81*F81</f>
        <v>2463299.9999999995</v>
      </c>
      <c r="I81" s="5">
        <f>F81*1.005</f>
        <v>825205.49999999977</v>
      </c>
      <c r="J81" s="5">
        <f t="shared" si="41"/>
        <v>2475616.4999999991</v>
      </c>
      <c r="K81" s="5">
        <f>F81*0.97</f>
        <v>796466.99999999988</v>
      </c>
      <c r="L81" s="5">
        <f t="shared" si="42"/>
        <v>2389400.9999999995</v>
      </c>
      <c r="M81" s="5">
        <f>F81*1.025</f>
        <v>841627.49999999977</v>
      </c>
      <c r="N81" s="5">
        <f t="shared" si="43"/>
        <v>2524882.4999999991</v>
      </c>
    </row>
    <row r="82" spans="1:14" ht="25.5" x14ac:dyDescent="0.2">
      <c r="A82" s="10" t="s">
        <v>187</v>
      </c>
      <c r="B82" s="9" t="s">
        <v>186</v>
      </c>
      <c r="C82" s="8" t="s">
        <v>185</v>
      </c>
      <c r="D82" s="7">
        <v>2</v>
      </c>
      <c r="E82" s="7" t="s">
        <v>4</v>
      </c>
      <c r="F82" s="5">
        <v>2348345.9999999995</v>
      </c>
      <c r="G82" s="5">
        <f>D82*F82</f>
        <v>4696691.9999999991</v>
      </c>
      <c r="I82" s="5">
        <f>F82*1.025</f>
        <v>2407054.6499999994</v>
      </c>
      <c r="J82" s="5">
        <f t="shared" si="41"/>
        <v>4814109.2999999989</v>
      </c>
      <c r="K82" s="5">
        <f>F82*1.005</f>
        <v>2360087.7299999991</v>
      </c>
      <c r="L82" s="5">
        <f t="shared" si="42"/>
        <v>4720175.4599999981</v>
      </c>
      <c r="M82" s="5">
        <f>+F82*0.97</f>
        <v>2277895.6199999996</v>
      </c>
      <c r="N82" s="5">
        <f t="shared" si="43"/>
        <v>4555791.2399999993</v>
      </c>
    </row>
    <row r="83" spans="1:14" x14ac:dyDescent="0.2">
      <c r="A83" s="14">
        <f>'[1]Cuadro Resumen'!A66</f>
        <v>0</v>
      </c>
      <c r="B83" s="87" t="s">
        <v>184</v>
      </c>
      <c r="C83" s="88"/>
      <c r="D83" s="13">
        <v>1</v>
      </c>
      <c r="E83" s="13" t="s">
        <v>14</v>
      </c>
      <c r="F83" s="11">
        <v>0</v>
      </c>
      <c r="G83" s="11">
        <f>SUM(G84:G85)</f>
        <v>50366757</v>
      </c>
      <c r="I83" s="11">
        <v>0</v>
      </c>
      <c r="J83" s="11">
        <f>SUM(J84:J85)</f>
        <v>51284985.88499999</v>
      </c>
      <c r="K83" s="11">
        <v>0</v>
      </c>
      <c r="L83" s="11">
        <f>SUM(L84:L85)</f>
        <v>50021945.714999996</v>
      </c>
      <c r="M83" s="11">
        <v>0</v>
      </c>
      <c r="N83" s="11">
        <f>SUM(N84:N85)</f>
        <v>49793339.399999991</v>
      </c>
    </row>
    <row r="84" spans="1:14" ht="114.75" x14ac:dyDescent="0.2">
      <c r="A84" s="10" t="s">
        <v>183</v>
      </c>
      <c r="B84" s="9" t="s">
        <v>182</v>
      </c>
      <c r="C84" s="8" t="s">
        <v>181</v>
      </c>
      <c r="D84" s="7">
        <v>6</v>
      </c>
      <c r="E84" s="7" t="s">
        <v>4</v>
      </c>
      <c r="F84" s="5">
        <v>5553292.5</v>
      </c>
      <c r="G84" s="5">
        <f>D84*F84</f>
        <v>33319755</v>
      </c>
      <c r="I84" s="5">
        <f>F84*1.025</f>
        <v>5692124.8124999991</v>
      </c>
      <c r="J84" s="5">
        <f t="shared" ref="J84:J85" si="44">I84*D84</f>
        <v>34152748.874999993</v>
      </c>
      <c r="K84" s="5">
        <f>F84*1.005</f>
        <v>5581058.9624999994</v>
      </c>
      <c r="L84" s="5">
        <f t="shared" ref="L84:L85" si="45">K84*D84</f>
        <v>33486353.774999999</v>
      </c>
      <c r="M84" s="5">
        <f>+F84*0.97</f>
        <v>5386693.7249999996</v>
      </c>
      <c r="N84" s="5">
        <f t="shared" ref="N84:N85" si="46">M84*D84</f>
        <v>32320162.349999998</v>
      </c>
    </row>
    <row r="85" spans="1:14" ht="409.5" x14ac:dyDescent="0.2">
      <c r="A85" s="10" t="s">
        <v>180</v>
      </c>
      <c r="B85" s="9" t="s">
        <v>179</v>
      </c>
      <c r="C85" s="8" t="s">
        <v>178</v>
      </c>
      <c r="D85" s="7">
        <v>1</v>
      </c>
      <c r="E85" s="7" t="s">
        <v>4</v>
      </c>
      <c r="F85" s="5">
        <v>17047002</v>
      </c>
      <c r="G85" s="5">
        <f>D85*F85</f>
        <v>17047002</v>
      </c>
      <c r="I85" s="5">
        <f>F85*1.005</f>
        <v>17132237.009999998</v>
      </c>
      <c r="J85" s="5">
        <f t="shared" si="44"/>
        <v>17132237.009999998</v>
      </c>
      <c r="K85" s="5">
        <f>F85*0.97</f>
        <v>16535591.939999999</v>
      </c>
      <c r="L85" s="5">
        <f t="shared" si="45"/>
        <v>16535591.939999999</v>
      </c>
      <c r="M85" s="5">
        <f>F85*1.025</f>
        <v>17473177.049999997</v>
      </c>
      <c r="N85" s="5">
        <f t="shared" si="46"/>
        <v>17473177.049999997</v>
      </c>
    </row>
    <row r="86" spans="1:14" x14ac:dyDescent="0.2">
      <c r="A86" s="14">
        <f>'[1]Cuadro Resumen'!A67</f>
        <v>0</v>
      </c>
      <c r="B86" s="87" t="s">
        <v>177</v>
      </c>
      <c r="C86" s="88"/>
      <c r="D86" s="13">
        <v>1</v>
      </c>
      <c r="E86" s="13" t="s">
        <v>14</v>
      </c>
      <c r="F86" s="11">
        <v>0</v>
      </c>
      <c r="G86" s="11">
        <f>SUM(G87:G87)</f>
        <v>895964.99999999988</v>
      </c>
      <c r="I86" s="11">
        <v>0</v>
      </c>
      <c r="J86" s="11">
        <f>SUM(J87:J87)</f>
        <v>900444.82499999984</v>
      </c>
      <c r="K86" s="11">
        <v>0</v>
      </c>
      <c r="L86" s="11">
        <f>SUM(L87:L87)</f>
        <v>869086.04999999981</v>
      </c>
      <c r="M86" s="11">
        <v>0</v>
      </c>
      <c r="N86" s="11">
        <f>SUM(N87:N87)</f>
        <v>918364.12499999977</v>
      </c>
    </row>
    <row r="87" spans="1:14" ht="89.25" x14ac:dyDescent="0.2">
      <c r="A87" s="10" t="s">
        <v>176</v>
      </c>
      <c r="B87" s="9" t="s">
        <v>175</v>
      </c>
      <c r="C87" s="8" t="s">
        <v>174</v>
      </c>
      <c r="D87" s="7">
        <v>1</v>
      </c>
      <c r="E87" s="7" t="s">
        <v>4</v>
      </c>
      <c r="F87" s="5">
        <v>895964.99999999988</v>
      </c>
      <c r="G87" s="5">
        <f>D87*F87</f>
        <v>895964.99999999988</v>
      </c>
      <c r="I87" s="5">
        <f>F87*1.005</f>
        <v>900444.82499999984</v>
      </c>
      <c r="J87" s="5">
        <f t="shared" ref="J87" si="47">I87*D87</f>
        <v>900444.82499999984</v>
      </c>
      <c r="K87" s="5">
        <f>F87*0.97</f>
        <v>869086.04999999981</v>
      </c>
      <c r="L87" s="5">
        <f t="shared" ref="L87" si="48">K87*D87</f>
        <v>869086.04999999981</v>
      </c>
      <c r="M87" s="5">
        <f>F87*1.025</f>
        <v>918364.12499999977</v>
      </c>
      <c r="N87" s="5">
        <f t="shared" ref="N87" si="49">M87*D87</f>
        <v>918364.12499999977</v>
      </c>
    </row>
    <row r="88" spans="1:14" x14ac:dyDescent="0.2">
      <c r="A88" s="14">
        <f>'[1]Cuadro Resumen'!A68</f>
        <v>0</v>
      </c>
      <c r="B88" s="87" t="s">
        <v>173</v>
      </c>
      <c r="C88" s="88"/>
      <c r="D88" s="13">
        <v>1</v>
      </c>
      <c r="E88" s="13" t="s">
        <v>14</v>
      </c>
      <c r="F88" s="11">
        <v>0</v>
      </c>
      <c r="G88" s="11">
        <f>SUM(G89:G96)</f>
        <v>32672456.800000001</v>
      </c>
      <c r="I88" s="11">
        <v>0</v>
      </c>
      <c r="J88" s="11">
        <f>SUM(J89:J96)</f>
        <v>32997858.499999993</v>
      </c>
      <c r="K88" s="11">
        <v>0</v>
      </c>
      <c r="L88" s="11">
        <f>SUM(L89:L96)</f>
        <v>32466760.623999991</v>
      </c>
      <c r="M88" s="11">
        <v>0</v>
      </c>
      <c r="N88" s="11">
        <f>SUM(N89:N96)</f>
        <v>32552751.276000001</v>
      </c>
    </row>
    <row r="89" spans="1:14" ht="63.75" x14ac:dyDescent="0.2">
      <c r="A89" s="10" t="s">
        <v>172</v>
      </c>
      <c r="B89" s="9" t="s">
        <v>171</v>
      </c>
      <c r="C89" s="8" t="s">
        <v>170</v>
      </c>
      <c r="D89" s="7">
        <v>1</v>
      </c>
      <c r="E89" s="7" t="s">
        <v>4</v>
      </c>
      <c r="F89" s="5">
        <v>10105970</v>
      </c>
      <c r="G89" s="5">
        <f t="shared" ref="G89:G96" si="50">D89*F89</f>
        <v>10105970</v>
      </c>
      <c r="I89" s="5">
        <f>F89*1.005</f>
        <v>10156499.85</v>
      </c>
      <c r="J89" s="5">
        <f t="shared" ref="J89:J96" si="51">I89*D89</f>
        <v>10156499.85</v>
      </c>
      <c r="K89" s="5">
        <f>F89*0.97</f>
        <v>9802790.9000000004</v>
      </c>
      <c r="L89" s="5">
        <f t="shared" ref="L89:L96" si="52">K89*D89</f>
        <v>9802790.9000000004</v>
      </c>
      <c r="M89" s="5">
        <f>F89*1.025</f>
        <v>10358619.25</v>
      </c>
      <c r="N89" s="5">
        <f t="shared" ref="N89:N96" si="53">M89*D89</f>
        <v>10358619.25</v>
      </c>
    </row>
    <row r="90" spans="1:14" ht="140.25" x14ac:dyDescent="0.2">
      <c r="A90" s="10" t="s">
        <v>169</v>
      </c>
      <c r="B90" s="9" t="s">
        <v>168</v>
      </c>
      <c r="C90" s="8" t="s">
        <v>167</v>
      </c>
      <c r="D90" s="7">
        <v>1</v>
      </c>
      <c r="E90" s="7" t="s">
        <v>4</v>
      </c>
      <c r="F90" s="5">
        <v>6683110</v>
      </c>
      <c r="G90" s="5">
        <f t="shared" si="50"/>
        <v>6683110</v>
      </c>
      <c r="I90" s="5">
        <f>F90*1.025</f>
        <v>6850187.7499999991</v>
      </c>
      <c r="J90" s="5">
        <f t="shared" si="51"/>
        <v>6850187.7499999991</v>
      </c>
      <c r="K90" s="5">
        <f>F90*1.005</f>
        <v>6716525.5499999989</v>
      </c>
      <c r="L90" s="5">
        <f t="shared" si="52"/>
        <v>6716525.5499999989</v>
      </c>
      <c r="M90" s="5">
        <f>+F90*0.97</f>
        <v>6482616.7000000002</v>
      </c>
      <c r="N90" s="5">
        <f t="shared" si="53"/>
        <v>6482616.7000000002</v>
      </c>
    </row>
    <row r="91" spans="1:14" ht="127.5" x14ac:dyDescent="0.2">
      <c r="A91" s="10" t="s">
        <v>166</v>
      </c>
      <c r="B91" s="9" t="s">
        <v>165</v>
      </c>
      <c r="C91" s="8" t="s">
        <v>164</v>
      </c>
      <c r="D91" s="7">
        <v>1</v>
      </c>
      <c r="E91" s="7" t="s">
        <v>4</v>
      </c>
      <c r="F91" s="5">
        <v>856290</v>
      </c>
      <c r="G91" s="5">
        <f t="shared" si="50"/>
        <v>856290</v>
      </c>
      <c r="I91" s="5">
        <f>F91*1.005</f>
        <v>860571.45</v>
      </c>
      <c r="J91" s="5">
        <f t="shared" si="51"/>
        <v>860571.45</v>
      </c>
      <c r="K91" s="5">
        <f>F91*1.025</f>
        <v>877697.24999999988</v>
      </c>
      <c r="L91" s="5">
        <f t="shared" si="52"/>
        <v>877697.24999999988</v>
      </c>
      <c r="M91" s="5">
        <f>F91*0.97</f>
        <v>830601.29999999993</v>
      </c>
      <c r="N91" s="5">
        <f t="shared" si="53"/>
        <v>830601.29999999993</v>
      </c>
    </row>
    <row r="92" spans="1:14" ht="102" x14ac:dyDescent="0.2">
      <c r="A92" s="10" t="s">
        <v>163</v>
      </c>
      <c r="B92" s="9" t="s">
        <v>162</v>
      </c>
      <c r="C92" s="8" t="s">
        <v>161</v>
      </c>
      <c r="D92" s="7">
        <v>28</v>
      </c>
      <c r="E92" s="7" t="s">
        <v>4</v>
      </c>
      <c r="F92" s="5">
        <v>288189.99999999994</v>
      </c>
      <c r="G92" s="5">
        <f t="shared" si="50"/>
        <v>8069319.9999999981</v>
      </c>
      <c r="I92" s="5">
        <f>F92*1.005</f>
        <v>289630.9499999999</v>
      </c>
      <c r="J92" s="5">
        <f t="shared" si="51"/>
        <v>8109666.5999999968</v>
      </c>
      <c r="K92" s="5">
        <f>F92*1.025</f>
        <v>295394.74999999994</v>
      </c>
      <c r="L92" s="5">
        <f t="shared" si="52"/>
        <v>8271052.9999999981</v>
      </c>
      <c r="M92" s="5">
        <f>F92*0.97</f>
        <v>279544.29999999993</v>
      </c>
      <c r="N92" s="5">
        <f t="shared" si="53"/>
        <v>7827240.3999999985</v>
      </c>
    </row>
    <row r="93" spans="1:14" ht="25.5" x14ac:dyDescent="0.2">
      <c r="A93" s="10" t="s">
        <v>160</v>
      </c>
      <c r="B93" s="9" t="s">
        <v>153</v>
      </c>
      <c r="C93" s="8" t="s">
        <v>159</v>
      </c>
      <c r="D93" s="7">
        <v>27</v>
      </c>
      <c r="E93" s="7" t="s">
        <v>4</v>
      </c>
      <c r="F93" s="5">
        <v>49266</v>
      </c>
      <c r="G93" s="5">
        <f t="shared" si="50"/>
        <v>1330182</v>
      </c>
      <c r="I93" s="5">
        <f>F93*1.005</f>
        <v>49512.329999999994</v>
      </c>
      <c r="J93" s="5">
        <f t="shared" si="51"/>
        <v>1336832.9099999999</v>
      </c>
      <c r="K93" s="5">
        <f>F93*0.97</f>
        <v>47788.02</v>
      </c>
      <c r="L93" s="5">
        <f t="shared" si="52"/>
        <v>1290276.5399999998</v>
      </c>
      <c r="M93" s="5">
        <f>F93*1.025</f>
        <v>50497.649999999994</v>
      </c>
      <c r="N93" s="5">
        <f t="shared" si="53"/>
        <v>1363436.5499999998</v>
      </c>
    </row>
    <row r="94" spans="1:14" ht="25.5" x14ac:dyDescent="0.2">
      <c r="A94" s="10" t="s">
        <v>158</v>
      </c>
      <c r="B94" s="9" t="s">
        <v>153</v>
      </c>
      <c r="C94" s="8" t="s">
        <v>157</v>
      </c>
      <c r="D94" s="7">
        <v>24</v>
      </c>
      <c r="E94" s="7" t="s">
        <v>4</v>
      </c>
      <c r="F94" s="5">
        <v>59119.200000000004</v>
      </c>
      <c r="G94" s="5">
        <f t="shared" si="50"/>
        <v>1418860.8</v>
      </c>
      <c r="I94" s="5">
        <f>F94*1.025</f>
        <v>60597.18</v>
      </c>
      <c r="J94" s="5">
        <f t="shared" si="51"/>
        <v>1454332.32</v>
      </c>
      <c r="K94" s="5">
        <f>F94*1.005</f>
        <v>59414.795999999995</v>
      </c>
      <c r="L94" s="5">
        <f t="shared" si="52"/>
        <v>1425955.1039999998</v>
      </c>
      <c r="M94" s="5">
        <f>+F94*0.97</f>
        <v>57345.624000000003</v>
      </c>
      <c r="N94" s="5">
        <f t="shared" si="53"/>
        <v>1376294.976</v>
      </c>
    </row>
    <row r="95" spans="1:14" ht="25.5" x14ac:dyDescent="0.2">
      <c r="A95" s="10" t="s">
        <v>156</v>
      </c>
      <c r="B95" s="9" t="s">
        <v>153</v>
      </c>
      <c r="C95" s="8" t="s">
        <v>155</v>
      </c>
      <c r="D95" s="7">
        <v>24</v>
      </c>
      <c r="E95" s="7" t="s">
        <v>4</v>
      </c>
      <c r="F95" s="5">
        <v>105570</v>
      </c>
      <c r="G95" s="5">
        <f t="shared" si="50"/>
        <v>2533680</v>
      </c>
      <c r="I95" s="5">
        <f>F95*1.005</f>
        <v>106097.84999999999</v>
      </c>
      <c r="J95" s="5">
        <f t="shared" si="51"/>
        <v>2546348.4</v>
      </c>
      <c r="K95" s="5">
        <f>F95*0.97</f>
        <v>102402.9</v>
      </c>
      <c r="L95" s="5">
        <f t="shared" si="52"/>
        <v>2457669.5999999996</v>
      </c>
      <c r="M95" s="5">
        <f>F95*1.025</f>
        <v>108209.24999999999</v>
      </c>
      <c r="N95" s="5">
        <f t="shared" si="53"/>
        <v>2597021.9999999995</v>
      </c>
    </row>
    <row r="96" spans="1:14" ht="25.5" x14ac:dyDescent="0.2">
      <c r="A96" s="10" t="s">
        <v>154</v>
      </c>
      <c r="B96" s="9" t="s">
        <v>153</v>
      </c>
      <c r="C96" s="8" t="s">
        <v>152</v>
      </c>
      <c r="D96" s="7">
        <v>12</v>
      </c>
      <c r="E96" s="7" t="s">
        <v>4</v>
      </c>
      <c r="F96" s="5">
        <v>139586.99999999997</v>
      </c>
      <c r="G96" s="5">
        <f t="shared" si="50"/>
        <v>1675043.9999999995</v>
      </c>
      <c r="I96" s="5">
        <f>F96*1.005</f>
        <v>140284.93499999997</v>
      </c>
      <c r="J96" s="5">
        <f t="shared" si="51"/>
        <v>1683419.2199999997</v>
      </c>
      <c r="K96" s="5">
        <f>F96*0.97</f>
        <v>135399.38999999996</v>
      </c>
      <c r="L96" s="5">
        <f t="shared" si="52"/>
        <v>1624792.6799999995</v>
      </c>
      <c r="M96" s="5">
        <f>F96*1.025</f>
        <v>143076.67499999996</v>
      </c>
      <c r="N96" s="5">
        <f t="shared" si="53"/>
        <v>1716920.0999999996</v>
      </c>
    </row>
    <row r="97" spans="1:14" x14ac:dyDescent="0.2">
      <c r="A97" s="14">
        <f>'[1]Cuadro Resumen'!A69</f>
        <v>0</v>
      </c>
      <c r="B97" s="87" t="s">
        <v>151</v>
      </c>
      <c r="C97" s="88"/>
      <c r="D97" s="13">
        <v>1</v>
      </c>
      <c r="E97" s="13" t="s">
        <v>14</v>
      </c>
      <c r="F97" s="11">
        <v>0</v>
      </c>
      <c r="G97" s="11">
        <f>SUM(G98:G113)</f>
        <v>245393238.51999998</v>
      </c>
      <c r="I97" s="11">
        <v>0</v>
      </c>
      <c r="J97" s="11">
        <f>SUM(J98:J113)</f>
        <v>246720365.77499992</v>
      </c>
      <c r="K97" s="11">
        <v>0</v>
      </c>
      <c r="L97" s="11">
        <f>SUM(L98:L113)</f>
        <v>247319946.76279992</v>
      </c>
      <c r="M97" s="11">
        <v>0</v>
      </c>
      <c r="N97" s="11">
        <f>SUM(N98:N113)</f>
        <v>242139403.02219996</v>
      </c>
    </row>
    <row r="98" spans="1:14" ht="76.5" x14ac:dyDescent="0.2">
      <c r="A98" s="10" t="s">
        <v>150</v>
      </c>
      <c r="B98" s="9" t="s">
        <v>149</v>
      </c>
      <c r="C98" s="8" t="s">
        <v>148</v>
      </c>
      <c r="D98" s="7">
        <v>4</v>
      </c>
      <c r="E98" s="7" t="s">
        <v>4</v>
      </c>
      <c r="F98" s="5">
        <v>2883046.3199999989</v>
      </c>
      <c r="G98" s="5">
        <f t="shared" ref="G98:G113" si="54">D98*F98</f>
        <v>11532185.279999996</v>
      </c>
      <c r="I98" s="5">
        <f>F98*0.97</f>
        <v>2796554.930399999</v>
      </c>
      <c r="J98" s="5">
        <f>I98*D98</f>
        <v>11186219.721599996</v>
      </c>
      <c r="K98" s="5">
        <f>F98*1.005</f>
        <v>2897461.5515999985</v>
      </c>
      <c r="L98" s="5">
        <f>K98*D98</f>
        <v>11589846.206399994</v>
      </c>
      <c r="M98" s="5">
        <f>F98*1.025</f>
        <v>2955122.4779999987</v>
      </c>
      <c r="N98" s="5">
        <f>M98*D98</f>
        <v>11820489.911999995</v>
      </c>
    </row>
    <row r="99" spans="1:14" ht="76.5" x14ac:dyDescent="0.2">
      <c r="A99" s="10" t="s">
        <v>147</v>
      </c>
      <c r="B99" s="9" t="s">
        <v>146</v>
      </c>
      <c r="C99" s="8" t="s">
        <v>145</v>
      </c>
      <c r="D99" s="7">
        <v>5</v>
      </c>
      <c r="E99" s="7" t="s">
        <v>4</v>
      </c>
      <c r="F99" s="5">
        <v>3917632.3199999989</v>
      </c>
      <c r="G99" s="5">
        <f t="shared" si="54"/>
        <v>19588161.599999994</v>
      </c>
      <c r="I99" s="5">
        <f>F99*1.005</f>
        <v>3937220.4815999987</v>
      </c>
      <c r="J99" s="5">
        <f t="shared" ref="J99:J104" si="55">I99*D99</f>
        <v>19686102.407999992</v>
      </c>
      <c r="K99" s="5">
        <f>F99*1.025</f>
        <v>4015573.1279999986</v>
      </c>
      <c r="L99" s="5">
        <f t="shared" ref="L99:L104" si="56">K99*D99</f>
        <v>20077865.639999993</v>
      </c>
      <c r="M99" s="5">
        <f>F99*0.97</f>
        <v>3800103.3503999989</v>
      </c>
      <c r="N99" s="5">
        <f t="shared" ref="N99:N104" si="57">M99*D99</f>
        <v>19000516.751999997</v>
      </c>
    </row>
    <row r="100" spans="1:14" ht="38.25" x14ac:dyDescent="0.2">
      <c r="A100" s="10" t="s">
        <v>144</v>
      </c>
      <c r="B100" s="9" t="s">
        <v>143</v>
      </c>
      <c r="C100" s="8" t="s">
        <v>142</v>
      </c>
      <c r="D100" s="7">
        <v>2</v>
      </c>
      <c r="E100" s="7" t="s">
        <v>4</v>
      </c>
      <c r="F100" s="5">
        <v>3476208.959999999</v>
      </c>
      <c r="G100" s="5">
        <f t="shared" si="54"/>
        <v>6952417.9199999981</v>
      </c>
      <c r="I100" s="5">
        <f>F100*1.005</f>
        <v>3493590.0047999988</v>
      </c>
      <c r="J100" s="5">
        <f t="shared" si="55"/>
        <v>6987180.0095999977</v>
      </c>
      <c r="K100" s="5">
        <f>F100*0.97</f>
        <v>3371922.6911999988</v>
      </c>
      <c r="L100" s="5">
        <f t="shared" si="56"/>
        <v>6743845.3823999977</v>
      </c>
      <c r="M100" s="5">
        <f>F100*1.025</f>
        <v>3563114.1839999985</v>
      </c>
      <c r="N100" s="5">
        <f t="shared" si="57"/>
        <v>7126228.367999997</v>
      </c>
    </row>
    <row r="101" spans="1:14" ht="38.25" x14ac:dyDescent="0.2">
      <c r="A101" s="10" t="s">
        <v>141</v>
      </c>
      <c r="B101" s="9" t="s">
        <v>140</v>
      </c>
      <c r="C101" s="8" t="s">
        <v>139</v>
      </c>
      <c r="D101" s="7">
        <v>3</v>
      </c>
      <c r="E101" s="7" t="s">
        <v>4</v>
      </c>
      <c r="F101" s="5">
        <v>3476208.959999999</v>
      </c>
      <c r="G101" s="5">
        <f t="shared" si="54"/>
        <v>10428626.879999997</v>
      </c>
      <c r="I101" s="5">
        <f>F101*1.025</f>
        <v>3563114.1839999985</v>
      </c>
      <c r="J101" s="5">
        <f t="shared" si="55"/>
        <v>10689342.551999995</v>
      </c>
      <c r="K101" s="5">
        <f>F101*1.005</f>
        <v>3493590.0047999988</v>
      </c>
      <c r="L101" s="5">
        <f t="shared" si="56"/>
        <v>10480770.014399996</v>
      </c>
      <c r="M101" s="5">
        <f>+F101*0.97</f>
        <v>3371922.6911999988</v>
      </c>
      <c r="N101" s="5">
        <f t="shared" si="57"/>
        <v>10115768.073599996</v>
      </c>
    </row>
    <row r="102" spans="1:14" ht="127.5" x14ac:dyDescent="0.2">
      <c r="A102" s="10" t="s">
        <v>138</v>
      </c>
      <c r="B102" s="9" t="s">
        <v>137</v>
      </c>
      <c r="C102" s="8" t="s">
        <v>136</v>
      </c>
      <c r="D102" s="7">
        <v>3</v>
      </c>
      <c r="E102" s="7" t="s">
        <v>4</v>
      </c>
      <c r="F102" s="5">
        <v>5069471.3999999994</v>
      </c>
      <c r="G102" s="5">
        <f t="shared" si="54"/>
        <v>15208414.199999999</v>
      </c>
      <c r="I102" s="5">
        <f>F102*1.005</f>
        <v>5094818.7569999993</v>
      </c>
      <c r="J102" s="5">
        <f t="shared" si="55"/>
        <v>15284456.270999998</v>
      </c>
      <c r="K102" s="5">
        <f>F102*1.025</f>
        <v>5196208.1849999987</v>
      </c>
      <c r="L102" s="5">
        <f t="shared" si="56"/>
        <v>15588624.554999996</v>
      </c>
      <c r="M102" s="5">
        <f>F102*0.97</f>
        <v>4917387.2579999994</v>
      </c>
      <c r="N102" s="5">
        <f t="shared" si="57"/>
        <v>14752161.773999998</v>
      </c>
    </row>
    <row r="103" spans="1:14" ht="51" x14ac:dyDescent="0.2">
      <c r="A103" s="10" t="s">
        <v>135</v>
      </c>
      <c r="B103" s="9" t="s">
        <v>134</v>
      </c>
      <c r="C103" s="8" t="s">
        <v>133</v>
      </c>
      <c r="D103" s="7">
        <v>2</v>
      </c>
      <c r="E103" s="7" t="s">
        <v>4</v>
      </c>
      <c r="F103" s="5">
        <v>1006997.0399999997</v>
      </c>
      <c r="G103" s="5">
        <f t="shared" si="54"/>
        <v>2013994.0799999994</v>
      </c>
      <c r="I103" s="5">
        <f>F103*1.005</f>
        <v>1012032.0251999996</v>
      </c>
      <c r="J103" s="5">
        <f t="shared" si="55"/>
        <v>2024064.0503999991</v>
      </c>
      <c r="K103" s="5">
        <f>F103*0.97</f>
        <v>976787.12879999971</v>
      </c>
      <c r="L103" s="5">
        <f t="shared" si="56"/>
        <v>1953574.2575999994</v>
      </c>
      <c r="M103" s="5">
        <f>F103*1.025</f>
        <v>1032171.9659999995</v>
      </c>
      <c r="N103" s="5">
        <f t="shared" si="57"/>
        <v>2064343.9319999991</v>
      </c>
    </row>
    <row r="104" spans="1:14" ht="51" x14ac:dyDescent="0.2">
      <c r="A104" s="10" t="s">
        <v>132</v>
      </c>
      <c r="B104" s="9" t="s">
        <v>131</v>
      </c>
      <c r="C104" s="8" t="s">
        <v>130</v>
      </c>
      <c r="D104" s="7">
        <v>2</v>
      </c>
      <c r="E104" s="7" t="s">
        <v>4</v>
      </c>
      <c r="F104" s="5">
        <v>1551878.9999999998</v>
      </c>
      <c r="G104" s="5">
        <f t="shared" si="54"/>
        <v>3103757.9999999995</v>
      </c>
      <c r="I104" s="5">
        <f>F104*1.025</f>
        <v>1590675.9749999996</v>
      </c>
      <c r="J104" s="5">
        <f t="shared" si="55"/>
        <v>3181351.9499999993</v>
      </c>
      <c r="K104" s="5">
        <f>F104*1.005</f>
        <v>1559638.3949999996</v>
      </c>
      <c r="L104" s="5">
        <f t="shared" si="56"/>
        <v>3119276.7899999991</v>
      </c>
      <c r="M104" s="5">
        <f>+F104*0.97</f>
        <v>1505322.6299999997</v>
      </c>
      <c r="N104" s="5">
        <f t="shared" si="57"/>
        <v>3010645.2599999993</v>
      </c>
    </row>
    <row r="105" spans="1:14" ht="51" x14ac:dyDescent="0.2">
      <c r="A105" s="10" t="s">
        <v>129</v>
      </c>
      <c r="B105" s="9" t="s">
        <v>128</v>
      </c>
      <c r="C105" s="8" t="s">
        <v>127</v>
      </c>
      <c r="D105" s="7">
        <v>6</v>
      </c>
      <c r="E105" s="7" t="s">
        <v>4</v>
      </c>
      <c r="F105" s="5">
        <v>1551879</v>
      </c>
      <c r="G105" s="5">
        <f t="shared" si="54"/>
        <v>9311274</v>
      </c>
      <c r="I105" s="5">
        <f>F105*1.005</f>
        <v>1559638.3949999998</v>
      </c>
      <c r="J105" s="5">
        <f t="shared" ref="J105:J108" si="58">I105*D105</f>
        <v>9357830.3699999992</v>
      </c>
      <c r="K105" s="5">
        <f>F105*1.025</f>
        <v>1590675.9749999999</v>
      </c>
      <c r="L105" s="5">
        <f t="shared" ref="L105:L108" si="59">K105*D105</f>
        <v>9544055.8499999996</v>
      </c>
      <c r="M105" s="5">
        <f>F105*0.97</f>
        <v>1505322.63</v>
      </c>
      <c r="N105" s="5">
        <f t="shared" ref="N105:N108" si="60">M105*D105</f>
        <v>9031935.7799999993</v>
      </c>
    </row>
    <row r="106" spans="1:14" ht="51" x14ac:dyDescent="0.2">
      <c r="A106" s="10" t="s">
        <v>126</v>
      </c>
      <c r="B106" s="9" t="s">
        <v>125</v>
      </c>
      <c r="C106" s="8" t="s">
        <v>124</v>
      </c>
      <c r="D106" s="7">
        <v>1</v>
      </c>
      <c r="E106" s="7" t="s">
        <v>4</v>
      </c>
      <c r="F106" s="5">
        <v>1551878.9999999998</v>
      </c>
      <c r="G106" s="5">
        <f t="shared" si="54"/>
        <v>1551878.9999999998</v>
      </c>
      <c r="I106" s="5">
        <f>F106*1.005</f>
        <v>1559638.3949999996</v>
      </c>
      <c r="J106" s="5">
        <f t="shared" si="58"/>
        <v>1559638.3949999996</v>
      </c>
      <c r="K106" s="5">
        <f>F106*0.97</f>
        <v>1505322.6299999997</v>
      </c>
      <c r="L106" s="5">
        <f t="shared" si="59"/>
        <v>1505322.6299999997</v>
      </c>
      <c r="M106" s="5">
        <f>F106*1.025</f>
        <v>1590675.9749999996</v>
      </c>
      <c r="N106" s="5">
        <f t="shared" si="60"/>
        <v>1590675.9749999996</v>
      </c>
    </row>
    <row r="107" spans="1:14" ht="38.25" x14ac:dyDescent="0.2">
      <c r="A107" s="10" t="s">
        <v>123</v>
      </c>
      <c r="B107" s="9" t="s">
        <v>122</v>
      </c>
      <c r="C107" s="8" t="s">
        <v>121</v>
      </c>
      <c r="D107" s="7">
        <v>6</v>
      </c>
      <c r="E107" s="7" t="s">
        <v>4</v>
      </c>
      <c r="F107" s="5">
        <v>979408.07999999973</v>
      </c>
      <c r="G107" s="5">
        <f t="shared" si="54"/>
        <v>5876448.4799999986</v>
      </c>
      <c r="I107" s="5">
        <f>F107*1.025</f>
        <v>1003893.2819999997</v>
      </c>
      <c r="J107" s="5">
        <f t="shared" si="58"/>
        <v>6023359.6919999979</v>
      </c>
      <c r="K107" s="5">
        <f>F107*1.005</f>
        <v>984305.12039999967</v>
      </c>
      <c r="L107" s="5">
        <f t="shared" si="59"/>
        <v>5905830.7223999985</v>
      </c>
      <c r="M107" s="5">
        <f>+F107*0.97</f>
        <v>950025.83759999974</v>
      </c>
      <c r="N107" s="5">
        <f t="shared" si="60"/>
        <v>5700155.0255999984</v>
      </c>
    </row>
    <row r="108" spans="1:14" ht="76.5" x14ac:dyDescent="0.2">
      <c r="A108" s="10" t="s">
        <v>120</v>
      </c>
      <c r="B108" s="9" t="s">
        <v>119</v>
      </c>
      <c r="C108" s="8" t="s">
        <v>118</v>
      </c>
      <c r="D108" s="7">
        <v>3</v>
      </c>
      <c r="E108" s="7" t="s">
        <v>4</v>
      </c>
      <c r="F108" s="5">
        <v>806977.07999999984</v>
      </c>
      <c r="G108" s="5">
        <f t="shared" si="54"/>
        <v>2420931.2399999993</v>
      </c>
      <c r="I108" s="5">
        <f>F108*1.005</f>
        <v>811011.96539999975</v>
      </c>
      <c r="J108" s="5">
        <f t="shared" si="58"/>
        <v>2433035.8961999994</v>
      </c>
      <c r="K108" s="5">
        <f>F108*1.025</f>
        <v>827151.50699999975</v>
      </c>
      <c r="L108" s="5">
        <f t="shared" si="59"/>
        <v>2481454.5209999993</v>
      </c>
      <c r="M108" s="5">
        <f>F108*0.97</f>
        <v>782767.76759999979</v>
      </c>
      <c r="N108" s="5">
        <f t="shared" si="60"/>
        <v>2348303.3027999992</v>
      </c>
    </row>
    <row r="109" spans="1:14" ht="51" x14ac:dyDescent="0.2">
      <c r="A109" s="10" t="s">
        <v>117</v>
      </c>
      <c r="B109" s="9" t="s">
        <v>116</v>
      </c>
      <c r="C109" s="8" t="s">
        <v>115</v>
      </c>
      <c r="D109" s="7">
        <v>6</v>
      </c>
      <c r="E109" s="7" t="s">
        <v>4</v>
      </c>
      <c r="F109" s="5">
        <v>806977.07999999984</v>
      </c>
      <c r="G109" s="5">
        <f t="shared" si="54"/>
        <v>4841862.4799999986</v>
      </c>
      <c r="I109" s="5">
        <f>F109*1.005</f>
        <v>811011.96539999975</v>
      </c>
      <c r="J109" s="5">
        <f t="shared" ref="J109:J112" si="61">I109*D109</f>
        <v>4866071.7923999988</v>
      </c>
      <c r="K109" s="5">
        <f>F109*0.97</f>
        <v>782767.76759999979</v>
      </c>
      <c r="L109" s="5">
        <f t="shared" ref="L109:L112" si="62">K109*D109</f>
        <v>4696606.6055999985</v>
      </c>
      <c r="M109" s="5">
        <f>F109*1.025</f>
        <v>827151.50699999975</v>
      </c>
      <c r="N109" s="5">
        <f t="shared" ref="N109:N112" si="63">M109*D109</f>
        <v>4962909.0419999985</v>
      </c>
    </row>
    <row r="110" spans="1:14" ht="51" x14ac:dyDescent="0.2">
      <c r="A110" s="10" t="s">
        <v>114</v>
      </c>
      <c r="B110" s="9" t="s">
        <v>113</v>
      </c>
      <c r="C110" s="8" t="s">
        <v>112</v>
      </c>
      <c r="D110" s="7">
        <v>1</v>
      </c>
      <c r="E110" s="7" t="s">
        <v>4</v>
      </c>
      <c r="F110" s="5">
        <v>1006997.0399999997</v>
      </c>
      <c r="G110" s="5">
        <f t="shared" si="54"/>
        <v>1006997.0399999997</v>
      </c>
      <c r="I110" s="5">
        <f>F110*1.005</f>
        <v>1012032.0251999996</v>
      </c>
      <c r="J110" s="5">
        <f t="shared" si="61"/>
        <v>1012032.0251999996</v>
      </c>
      <c r="K110" s="5">
        <f>F110*0.97</f>
        <v>976787.12879999971</v>
      </c>
      <c r="L110" s="5">
        <f t="shared" si="62"/>
        <v>976787.12879999971</v>
      </c>
      <c r="M110" s="5">
        <f>F110*1.025</f>
        <v>1032171.9659999995</v>
      </c>
      <c r="N110" s="5">
        <f t="shared" si="63"/>
        <v>1032171.9659999995</v>
      </c>
    </row>
    <row r="111" spans="1:14" ht="63.75" x14ac:dyDescent="0.2">
      <c r="A111" s="10" t="s">
        <v>111</v>
      </c>
      <c r="B111" s="9" t="s">
        <v>110</v>
      </c>
      <c r="C111" s="8" t="s">
        <v>109</v>
      </c>
      <c r="D111" s="7">
        <v>32</v>
      </c>
      <c r="E111" s="7" t="s">
        <v>4</v>
      </c>
      <c r="F111" s="5">
        <v>180642.00000000003</v>
      </c>
      <c r="G111" s="5">
        <f t="shared" si="54"/>
        <v>5780544.0000000009</v>
      </c>
      <c r="I111" s="5">
        <f>F111*1.025</f>
        <v>185158.05000000002</v>
      </c>
      <c r="J111" s="5">
        <f t="shared" si="61"/>
        <v>5925057.6000000006</v>
      </c>
      <c r="K111" s="5">
        <f>F111*1.005</f>
        <v>181545.21000000002</v>
      </c>
      <c r="L111" s="5">
        <f t="shared" si="62"/>
        <v>5809446.7200000007</v>
      </c>
      <c r="M111" s="5">
        <f>+F111*0.97</f>
        <v>175222.74000000002</v>
      </c>
      <c r="N111" s="5">
        <f t="shared" si="63"/>
        <v>5607127.6800000006</v>
      </c>
    </row>
    <row r="112" spans="1:14" ht="63.75" x14ac:dyDescent="0.2">
      <c r="A112" s="10" t="s">
        <v>108</v>
      </c>
      <c r="B112" s="9" t="s">
        <v>105</v>
      </c>
      <c r="C112" s="8" t="s">
        <v>107</v>
      </c>
      <c r="D112" s="7">
        <v>8</v>
      </c>
      <c r="E112" s="7" t="s">
        <v>4</v>
      </c>
      <c r="F112" s="5">
        <v>12373108.52</v>
      </c>
      <c r="G112" s="5">
        <f t="shared" si="54"/>
        <v>98984868.159999996</v>
      </c>
      <c r="I112" s="5">
        <f>F112*1.005</f>
        <v>12434974.062599998</v>
      </c>
      <c r="J112" s="5">
        <f t="shared" si="61"/>
        <v>99479792.500799984</v>
      </c>
      <c r="K112" s="5">
        <f>F112*1.025</f>
        <v>12682436.232999999</v>
      </c>
      <c r="L112" s="5">
        <f t="shared" si="62"/>
        <v>101459489.86399999</v>
      </c>
      <c r="M112" s="5">
        <f>F112*0.97</f>
        <v>12001915.2644</v>
      </c>
      <c r="N112" s="5">
        <f t="shared" si="63"/>
        <v>96015322.115199998</v>
      </c>
    </row>
    <row r="113" spans="1:14" ht="63.75" x14ac:dyDescent="0.2">
      <c r="A113" s="10" t="s">
        <v>106</v>
      </c>
      <c r="B113" s="9" t="s">
        <v>105</v>
      </c>
      <c r="C113" s="8" t="s">
        <v>104</v>
      </c>
      <c r="D113" s="7">
        <v>2</v>
      </c>
      <c r="E113" s="7" t="s">
        <v>4</v>
      </c>
      <c r="F113" s="5">
        <v>23395438.079999994</v>
      </c>
      <c r="G113" s="5">
        <f t="shared" si="54"/>
        <v>46790876.159999989</v>
      </c>
      <c r="I113" s="5">
        <f>F113*1.005</f>
        <v>23512415.270399991</v>
      </c>
      <c r="J113" s="5">
        <f t="shared" ref="J113" si="64">I113*D113</f>
        <v>47024830.540799983</v>
      </c>
      <c r="K113" s="5">
        <f>F113*0.97</f>
        <v>22693574.937599994</v>
      </c>
      <c r="L113" s="5">
        <f t="shared" ref="L113" si="65">K113*D113</f>
        <v>45387149.875199988</v>
      </c>
      <c r="M113" s="5">
        <f>F113*1.025</f>
        <v>23980324.031999994</v>
      </c>
      <c r="N113" s="5">
        <f t="shared" ref="N113" si="66">M113*D113</f>
        <v>47960648.063999988</v>
      </c>
    </row>
    <row r="114" spans="1:14" x14ac:dyDescent="0.2">
      <c r="A114" s="14">
        <f>'[1]Cuadro Resumen'!A70</f>
        <v>0</v>
      </c>
      <c r="B114" s="87" t="s">
        <v>103</v>
      </c>
      <c r="C114" s="88"/>
      <c r="D114" s="13">
        <v>1</v>
      </c>
      <c r="E114" s="13" t="s">
        <v>14</v>
      </c>
      <c r="F114" s="11">
        <v>0</v>
      </c>
      <c r="G114" s="11">
        <f>SUM(G115:G120)</f>
        <v>63174928</v>
      </c>
      <c r="I114" s="11">
        <v>0</v>
      </c>
      <c r="J114" s="11">
        <f>SUM(J115:J120)</f>
        <v>63907079.639999986</v>
      </c>
      <c r="K114" s="11">
        <v>0</v>
      </c>
      <c r="L114" s="11">
        <f>SUM(L115:L120)</f>
        <v>62224548.219999984</v>
      </c>
      <c r="M114" s="11">
        <v>0</v>
      </c>
      <c r="N114" s="11">
        <f>SUM(N115:N120)</f>
        <v>63393156.139999993</v>
      </c>
    </row>
    <row r="115" spans="1:14" ht="76.5" x14ac:dyDescent="0.2">
      <c r="A115" s="10" t="s">
        <v>102</v>
      </c>
      <c r="B115" s="9" t="s">
        <v>101</v>
      </c>
      <c r="C115" s="8" t="s">
        <v>100</v>
      </c>
      <c r="D115" s="7">
        <v>1</v>
      </c>
      <c r="E115" s="7" t="s">
        <v>4</v>
      </c>
      <c r="F115" s="5">
        <v>31298400</v>
      </c>
      <c r="G115" s="5">
        <f t="shared" ref="G115:G120" si="67">D115*F115</f>
        <v>31298400</v>
      </c>
      <c r="I115" s="5">
        <f>F115*1.005</f>
        <v>31454891.999999996</v>
      </c>
      <c r="J115" s="5">
        <f t="shared" ref="J115:J119" si="68">I115*D115</f>
        <v>31454891.999999996</v>
      </c>
      <c r="K115" s="5">
        <f>F115*0.97</f>
        <v>30359448</v>
      </c>
      <c r="L115" s="5">
        <f t="shared" ref="L115:L119" si="69">K115*D115</f>
        <v>30359448</v>
      </c>
      <c r="M115" s="5">
        <f>F115*1.025</f>
        <v>32080859.999999996</v>
      </c>
      <c r="N115" s="5">
        <f t="shared" ref="N115:N119" si="70">M115*D115</f>
        <v>32080859.999999996</v>
      </c>
    </row>
    <row r="116" spans="1:14" ht="63.75" x14ac:dyDescent="0.2">
      <c r="A116" s="10" t="s">
        <v>99</v>
      </c>
      <c r="B116" s="9" t="s">
        <v>98</v>
      </c>
      <c r="C116" s="8" t="s">
        <v>97</v>
      </c>
      <c r="D116" s="7">
        <v>2</v>
      </c>
      <c r="E116" s="7" t="s">
        <v>4</v>
      </c>
      <c r="F116" s="5">
        <v>9862584</v>
      </c>
      <c r="G116" s="5">
        <f t="shared" si="67"/>
        <v>19725168</v>
      </c>
      <c r="I116" s="5">
        <f>F116*1.025</f>
        <v>10109148.6</v>
      </c>
      <c r="J116" s="5">
        <f t="shared" si="68"/>
        <v>20218297.199999999</v>
      </c>
      <c r="K116" s="5">
        <f>F116*1.005</f>
        <v>9911896.9199999981</v>
      </c>
      <c r="L116" s="5">
        <f t="shared" si="69"/>
        <v>19823793.839999996</v>
      </c>
      <c r="M116" s="5">
        <f>+F116*0.97</f>
        <v>9566706.4800000004</v>
      </c>
      <c r="N116" s="5">
        <f t="shared" si="70"/>
        <v>19133412.960000001</v>
      </c>
    </row>
    <row r="117" spans="1:14" ht="76.5" x14ac:dyDescent="0.2">
      <c r="A117" s="10" t="s">
        <v>96</v>
      </c>
      <c r="B117" s="9" t="s">
        <v>95</v>
      </c>
      <c r="C117" s="8" t="s">
        <v>94</v>
      </c>
      <c r="D117" s="7">
        <v>1</v>
      </c>
      <c r="E117" s="7" t="s">
        <v>4</v>
      </c>
      <c r="F117" s="5">
        <v>3934242</v>
      </c>
      <c r="G117" s="5">
        <f t="shared" si="67"/>
        <v>3934242</v>
      </c>
      <c r="I117" s="5">
        <f>F117*1.005</f>
        <v>3953913.2099999995</v>
      </c>
      <c r="J117" s="5">
        <f t="shared" si="68"/>
        <v>3953913.2099999995</v>
      </c>
      <c r="K117" s="5">
        <f>F117*1.025</f>
        <v>4032598.05</v>
      </c>
      <c r="L117" s="5">
        <f t="shared" si="69"/>
        <v>4032598.05</v>
      </c>
      <c r="M117" s="5">
        <f>F117*0.97</f>
        <v>3816214.7399999998</v>
      </c>
      <c r="N117" s="5">
        <f t="shared" si="70"/>
        <v>3816214.7399999998</v>
      </c>
    </row>
    <row r="118" spans="1:14" ht="114.75" x14ac:dyDescent="0.2">
      <c r="A118" s="10" t="s">
        <v>93</v>
      </c>
      <c r="B118" s="9" t="s">
        <v>92</v>
      </c>
      <c r="C118" s="8" t="s">
        <v>91</v>
      </c>
      <c r="D118" s="7">
        <v>2</v>
      </c>
      <c r="E118" s="7" t="s">
        <v>4</v>
      </c>
      <c r="F118" s="5">
        <v>1379448</v>
      </c>
      <c r="G118" s="5">
        <f t="shared" si="67"/>
        <v>2758896</v>
      </c>
      <c r="I118" s="5">
        <f>F118*1.005</f>
        <v>1386345.2399999998</v>
      </c>
      <c r="J118" s="5">
        <f t="shared" si="68"/>
        <v>2772690.4799999995</v>
      </c>
      <c r="K118" s="5">
        <f>F118*0.97</f>
        <v>1338064.56</v>
      </c>
      <c r="L118" s="5">
        <f t="shared" si="69"/>
        <v>2676129.12</v>
      </c>
      <c r="M118" s="5">
        <f>F118*1.025</f>
        <v>1413934.2</v>
      </c>
      <c r="N118" s="5">
        <f t="shared" si="70"/>
        <v>2827868.4</v>
      </c>
    </row>
    <row r="119" spans="1:14" ht="76.5" x14ac:dyDescent="0.2">
      <c r="A119" s="10" t="s">
        <v>90</v>
      </c>
      <c r="B119" s="9" t="s">
        <v>89</v>
      </c>
      <c r="C119" s="8" t="s">
        <v>18</v>
      </c>
      <c r="D119" s="7">
        <v>140</v>
      </c>
      <c r="E119" s="7" t="s">
        <v>17</v>
      </c>
      <c r="F119" s="5">
        <v>7776.2999999999993</v>
      </c>
      <c r="G119" s="5">
        <f t="shared" si="67"/>
        <v>1088682</v>
      </c>
      <c r="I119" s="5">
        <f>F119*1.025</f>
        <v>7970.7074999999986</v>
      </c>
      <c r="J119" s="5">
        <f t="shared" si="68"/>
        <v>1115899.0499999998</v>
      </c>
      <c r="K119" s="5">
        <f>F119*1.005</f>
        <v>7815.1814999999988</v>
      </c>
      <c r="L119" s="5">
        <f t="shared" si="69"/>
        <v>1094125.4099999999</v>
      </c>
      <c r="M119" s="5">
        <f>+F119*0.97</f>
        <v>7543.0109999999995</v>
      </c>
      <c r="N119" s="5">
        <f t="shared" si="70"/>
        <v>1056021.54</v>
      </c>
    </row>
    <row r="120" spans="1:14" ht="63.75" x14ac:dyDescent="0.2">
      <c r="A120" s="10" t="s">
        <v>88</v>
      </c>
      <c r="B120" s="9" t="s">
        <v>87</v>
      </c>
      <c r="C120" s="8" t="s">
        <v>86</v>
      </c>
      <c r="D120" s="7">
        <v>400</v>
      </c>
      <c r="E120" s="7" t="s">
        <v>17</v>
      </c>
      <c r="F120" s="5">
        <v>10923.849999999999</v>
      </c>
      <c r="G120" s="5">
        <f t="shared" si="67"/>
        <v>4369539.9999999991</v>
      </c>
      <c r="I120" s="5">
        <f>F120*1.005</f>
        <v>10978.469249999996</v>
      </c>
      <c r="J120" s="5">
        <f t="shared" ref="J120" si="71">I120*D120</f>
        <v>4391387.6999999983</v>
      </c>
      <c r="K120" s="5">
        <f>F120*0.97</f>
        <v>10596.134499999998</v>
      </c>
      <c r="L120" s="5">
        <f t="shared" ref="L120" si="72">K120*D120</f>
        <v>4238453.7999999989</v>
      </c>
      <c r="M120" s="5">
        <f>F120*1.025</f>
        <v>11196.946249999997</v>
      </c>
      <c r="N120" s="5">
        <f t="shared" ref="N120" si="73">M120*D120</f>
        <v>4478778.4999999991</v>
      </c>
    </row>
    <row r="121" spans="1:14" x14ac:dyDescent="0.2">
      <c r="A121" s="14">
        <f>'[1]Cuadro Resumen'!A71</f>
        <v>0</v>
      </c>
      <c r="B121" s="87" t="s">
        <v>85</v>
      </c>
      <c r="C121" s="88"/>
      <c r="D121" s="13">
        <v>1</v>
      </c>
      <c r="E121" s="13" t="s">
        <v>14</v>
      </c>
      <c r="F121" s="11">
        <v>0</v>
      </c>
      <c r="G121" s="11">
        <f>SUM(G122:G129)</f>
        <v>401815107.83999997</v>
      </c>
      <c r="I121" s="11">
        <v>0</v>
      </c>
      <c r="J121" s="11">
        <f>SUM(J122:J129)</f>
        <v>405295689.24719995</v>
      </c>
      <c r="K121" s="11">
        <v>0</v>
      </c>
      <c r="L121" s="11">
        <f>SUM(L122:L129)</f>
        <v>401422250.3646</v>
      </c>
      <c r="M121" s="11">
        <v>0</v>
      </c>
      <c r="N121" s="11">
        <f>SUM(N122:N129)</f>
        <v>398727383.90819997</v>
      </c>
    </row>
    <row r="122" spans="1:14" ht="51" x14ac:dyDescent="0.2">
      <c r="A122" s="10" t="s">
        <v>84</v>
      </c>
      <c r="B122" s="9" t="s">
        <v>83</v>
      </c>
      <c r="C122" s="8" t="s">
        <v>82</v>
      </c>
      <c r="D122" s="7">
        <v>2</v>
      </c>
      <c r="E122" s="7" t="s">
        <v>4</v>
      </c>
      <c r="F122" s="5">
        <v>7115314.4999999991</v>
      </c>
      <c r="G122" s="5">
        <f t="shared" ref="G122:G129" si="74">D122*F122</f>
        <v>14230628.999999998</v>
      </c>
      <c r="I122" s="5">
        <f>F122*1.005</f>
        <v>7150891.0724999979</v>
      </c>
      <c r="J122" s="5">
        <f t="shared" ref="J122:J129" si="75">I122*D122</f>
        <v>14301782.144999996</v>
      </c>
      <c r="K122" s="5">
        <f>F122*0.97</f>
        <v>6901855.0649999985</v>
      </c>
      <c r="L122" s="5">
        <f t="shared" ref="L122:L129" si="76">K122*D122</f>
        <v>13803710.129999997</v>
      </c>
      <c r="M122" s="5">
        <f>F122*1.025</f>
        <v>7293197.362499998</v>
      </c>
      <c r="N122" s="5">
        <f t="shared" ref="N122:N129" si="77">M122*D122</f>
        <v>14586394.724999996</v>
      </c>
    </row>
    <row r="123" spans="1:14" ht="51" x14ac:dyDescent="0.2">
      <c r="A123" s="10" t="s">
        <v>81</v>
      </c>
      <c r="B123" s="9" t="s">
        <v>80</v>
      </c>
      <c r="C123" s="8" t="s">
        <v>79</v>
      </c>
      <c r="D123" s="7">
        <v>2</v>
      </c>
      <c r="E123" s="7" t="s">
        <v>4</v>
      </c>
      <c r="F123" s="5">
        <v>31313469.599999998</v>
      </c>
      <c r="G123" s="5">
        <f t="shared" si="74"/>
        <v>62626939.199999996</v>
      </c>
      <c r="I123" s="5">
        <f>F123*1.025</f>
        <v>32096306.339999996</v>
      </c>
      <c r="J123" s="5">
        <f t="shared" si="75"/>
        <v>64192612.679999992</v>
      </c>
      <c r="K123" s="5">
        <f>F123*1.005</f>
        <v>31470036.947999995</v>
      </c>
      <c r="L123" s="5">
        <f t="shared" si="76"/>
        <v>62940073.89599999</v>
      </c>
      <c r="M123" s="5">
        <f>+F123*0.97</f>
        <v>30374065.511999998</v>
      </c>
      <c r="N123" s="5">
        <f t="shared" si="77"/>
        <v>60748131.023999996</v>
      </c>
    </row>
    <row r="124" spans="1:14" ht="76.5" x14ac:dyDescent="0.2">
      <c r="A124" s="10" t="s">
        <v>78</v>
      </c>
      <c r="B124" s="9" t="s">
        <v>77</v>
      </c>
      <c r="C124" s="8" t="s">
        <v>76</v>
      </c>
      <c r="D124" s="7">
        <v>2</v>
      </c>
      <c r="E124" s="7" t="s">
        <v>4</v>
      </c>
      <c r="F124" s="5">
        <v>39808719.240000002</v>
      </c>
      <c r="G124" s="5">
        <f t="shared" si="74"/>
        <v>79617438.480000004</v>
      </c>
      <c r="I124" s="5">
        <f>F124*1.005</f>
        <v>40007762.836199999</v>
      </c>
      <c r="J124" s="5">
        <f t="shared" si="75"/>
        <v>80015525.672399998</v>
      </c>
      <c r="K124" s="5">
        <f>F124*0.97</f>
        <v>38614457.662799999</v>
      </c>
      <c r="L124" s="5">
        <f t="shared" si="76"/>
        <v>77228915.325599998</v>
      </c>
      <c r="M124" s="5">
        <f>F124*1.025</f>
        <v>40803937.221000001</v>
      </c>
      <c r="N124" s="5">
        <f t="shared" si="77"/>
        <v>81607874.442000002</v>
      </c>
    </row>
    <row r="125" spans="1:14" ht="76.5" x14ac:dyDescent="0.2">
      <c r="A125" s="10" t="s">
        <v>75</v>
      </c>
      <c r="B125" s="9" t="s">
        <v>74</v>
      </c>
      <c r="C125" s="8" t="s">
        <v>73</v>
      </c>
      <c r="D125" s="7">
        <v>4</v>
      </c>
      <c r="E125" s="7" t="s">
        <v>4</v>
      </c>
      <c r="F125" s="5">
        <v>39803972.039999999</v>
      </c>
      <c r="G125" s="5">
        <f t="shared" si="74"/>
        <v>159215888.16</v>
      </c>
      <c r="I125" s="5">
        <f>F125*1.005</f>
        <v>40002991.900199994</v>
      </c>
      <c r="J125" s="5">
        <f t="shared" si="75"/>
        <v>160011967.60079998</v>
      </c>
      <c r="K125" s="5">
        <f>F125*1.025</f>
        <v>40799071.340999998</v>
      </c>
      <c r="L125" s="5">
        <f t="shared" si="76"/>
        <v>163196285.36399999</v>
      </c>
      <c r="M125" s="5">
        <f>F125*0.97</f>
        <v>38609852.878799997</v>
      </c>
      <c r="N125" s="5">
        <f t="shared" si="77"/>
        <v>154439411.51519999</v>
      </c>
    </row>
    <row r="126" spans="1:14" ht="76.5" x14ac:dyDescent="0.2">
      <c r="A126" s="10" t="s">
        <v>72</v>
      </c>
      <c r="B126" s="9" t="s">
        <v>71</v>
      </c>
      <c r="C126" s="8" t="s">
        <v>70</v>
      </c>
      <c r="D126" s="7">
        <v>2</v>
      </c>
      <c r="E126" s="7" t="s">
        <v>4</v>
      </c>
      <c r="F126" s="5">
        <v>18012953.699999999</v>
      </c>
      <c r="G126" s="5">
        <f t="shared" si="74"/>
        <v>36025907.399999999</v>
      </c>
      <c r="I126" s="5">
        <f>F126*1.005</f>
        <v>18103018.468499996</v>
      </c>
      <c r="J126" s="5">
        <f t="shared" si="75"/>
        <v>36206036.936999992</v>
      </c>
      <c r="K126" s="5">
        <f>F126*0.97</f>
        <v>17472565.088999998</v>
      </c>
      <c r="L126" s="5">
        <f t="shared" si="76"/>
        <v>34945130.177999996</v>
      </c>
      <c r="M126" s="5">
        <f>F126*1.025</f>
        <v>18463277.542499997</v>
      </c>
      <c r="N126" s="5">
        <f t="shared" si="77"/>
        <v>36926555.084999993</v>
      </c>
    </row>
    <row r="127" spans="1:14" ht="63.75" x14ac:dyDescent="0.2">
      <c r="A127" s="10" t="s">
        <v>69</v>
      </c>
      <c r="B127" s="9" t="s">
        <v>68</v>
      </c>
      <c r="C127" s="8" t="s">
        <v>67</v>
      </c>
      <c r="D127" s="7">
        <v>2</v>
      </c>
      <c r="E127" s="7" t="s">
        <v>4</v>
      </c>
      <c r="F127" s="5">
        <v>16578733.5</v>
      </c>
      <c r="G127" s="5">
        <f t="shared" si="74"/>
        <v>33157467</v>
      </c>
      <c r="I127" s="5">
        <f>F127*1.005</f>
        <v>16661627.167499999</v>
      </c>
      <c r="J127" s="5">
        <f t="shared" si="75"/>
        <v>33323254.334999997</v>
      </c>
      <c r="K127" s="5">
        <f>F127*0.97</f>
        <v>16081371.494999999</v>
      </c>
      <c r="L127" s="5">
        <f t="shared" si="76"/>
        <v>32162742.989999998</v>
      </c>
      <c r="M127" s="5">
        <f>F127*1.025</f>
        <v>16993201.837499999</v>
      </c>
      <c r="N127" s="5">
        <f t="shared" si="77"/>
        <v>33986403.674999997</v>
      </c>
    </row>
    <row r="128" spans="1:14" ht="63.75" x14ac:dyDescent="0.2">
      <c r="A128" s="10" t="s">
        <v>66</v>
      </c>
      <c r="B128" s="9" t="s">
        <v>65</v>
      </c>
      <c r="C128" s="8" t="s">
        <v>64</v>
      </c>
      <c r="D128" s="7">
        <v>1</v>
      </c>
      <c r="E128" s="7" t="s">
        <v>4</v>
      </c>
      <c r="F128" s="5">
        <v>10948354.199999997</v>
      </c>
      <c r="G128" s="5">
        <f t="shared" si="74"/>
        <v>10948354.199999997</v>
      </c>
      <c r="I128" s="5">
        <f>F128*1.025</f>
        <v>11222063.054999996</v>
      </c>
      <c r="J128" s="5">
        <f t="shared" si="75"/>
        <v>11222063.054999996</v>
      </c>
      <c r="K128" s="5">
        <f>F128*1.005</f>
        <v>11003095.970999997</v>
      </c>
      <c r="L128" s="5">
        <f t="shared" si="76"/>
        <v>11003095.970999997</v>
      </c>
      <c r="M128" s="5">
        <f>+F128*0.97</f>
        <v>10619903.573999997</v>
      </c>
      <c r="N128" s="5">
        <f t="shared" si="77"/>
        <v>10619903.573999997</v>
      </c>
    </row>
    <row r="129" spans="1:14" ht="25.5" x14ac:dyDescent="0.2">
      <c r="A129" s="10" t="s">
        <v>63</v>
      </c>
      <c r="B129" s="9" t="s">
        <v>62</v>
      </c>
      <c r="C129" s="8" t="s">
        <v>61</v>
      </c>
      <c r="D129" s="7">
        <v>2</v>
      </c>
      <c r="E129" s="7" t="s">
        <v>4</v>
      </c>
      <c r="F129" s="5">
        <v>2996242.1999999997</v>
      </c>
      <c r="G129" s="5">
        <f t="shared" si="74"/>
        <v>5992484.3999999994</v>
      </c>
      <c r="I129" s="5">
        <f>F129*1.005</f>
        <v>3011223.4109999994</v>
      </c>
      <c r="J129" s="5">
        <f t="shared" si="75"/>
        <v>6022446.8219999988</v>
      </c>
      <c r="K129" s="5">
        <f>F129*1.025</f>
        <v>3071148.2549999994</v>
      </c>
      <c r="L129" s="5">
        <f t="shared" si="76"/>
        <v>6142296.5099999988</v>
      </c>
      <c r="M129" s="5">
        <f>F129*0.97</f>
        <v>2906354.9339999994</v>
      </c>
      <c r="N129" s="5">
        <f t="shared" si="77"/>
        <v>5812709.8679999989</v>
      </c>
    </row>
    <row r="130" spans="1:14" x14ac:dyDescent="0.2">
      <c r="A130" s="36" t="s">
        <v>60</v>
      </c>
      <c r="B130" s="35" t="s">
        <v>59</v>
      </c>
      <c r="C130" s="34"/>
      <c r="D130" s="33"/>
      <c r="E130" s="33"/>
      <c r="F130" s="32">
        <v>0</v>
      </c>
      <c r="G130" s="31">
        <f>G131+G133+G135</f>
        <v>135215798.31932774</v>
      </c>
      <c r="I130" s="32">
        <v>0</v>
      </c>
      <c r="J130" s="31">
        <f>J131+J133+J135</f>
        <v>137106277.31092435</v>
      </c>
      <c r="K130" s="32">
        <v>0</v>
      </c>
      <c r="L130" s="31">
        <f>L131+L133+L135</f>
        <v>134671078.99159661</v>
      </c>
      <c r="M130" s="32">
        <v>0</v>
      </c>
      <c r="N130" s="31">
        <f>N131+N133+N135</f>
        <v>133870038.65546218</v>
      </c>
    </row>
    <row r="131" spans="1:14" x14ac:dyDescent="0.2">
      <c r="A131" s="30">
        <f>'[1]Cuadro Resumen'!A138</f>
        <v>0</v>
      </c>
      <c r="B131" s="85" t="s">
        <v>58</v>
      </c>
      <c r="C131" s="86"/>
      <c r="D131" s="29">
        <v>1</v>
      </c>
      <c r="E131" s="28" t="s">
        <v>14</v>
      </c>
      <c r="F131" s="27">
        <v>0</v>
      </c>
      <c r="G131" s="26">
        <f>G132</f>
        <v>49285714.285714291</v>
      </c>
      <c r="I131" s="27">
        <v>0</v>
      </c>
      <c r="J131" s="26">
        <f>J132</f>
        <v>49532142.857142851</v>
      </c>
      <c r="K131" s="27">
        <v>0</v>
      </c>
      <c r="L131" s="26">
        <f>L132</f>
        <v>47807142.857142858</v>
      </c>
      <c r="M131" s="27">
        <v>0</v>
      </c>
      <c r="N131" s="26">
        <f>N132</f>
        <v>50517857.142857142</v>
      </c>
    </row>
    <row r="132" spans="1:14" ht="38.25" x14ac:dyDescent="0.2">
      <c r="A132" s="25" t="s">
        <v>57</v>
      </c>
      <c r="B132" s="24" t="s">
        <v>56</v>
      </c>
      <c r="C132" s="23" t="s">
        <v>55</v>
      </c>
      <c r="D132" s="22">
        <v>340</v>
      </c>
      <c r="E132" s="21" t="s">
        <v>54</v>
      </c>
      <c r="F132" s="5">
        <v>144957.98319327732</v>
      </c>
      <c r="G132" s="20">
        <f>D132*F132</f>
        <v>49285714.285714291</v>
      </c>
      <c r="I132" s="5">
        <f>F132*1.005</f>
        <v>145682.77310924369</v>
      </c>
      <c r="J132" s="5">
        <f t="shared" ref="J132" si="78">I132*D132</f>
        <v>49532142.857142851</v>
      </c>
      <c r="K132" s="5">
        <f>F132*0.97</f>
        <v>140609.24369747899</v>
      </c>
      <c r="L132" s="5">
        <f t="shared" ref="L132" si="79">K132*D132</f>
        <v>47807142.857142858</v>
      </c>
      <c r="M132" s="5">
        <f>F132*1.025</f>
        <v>148581.93277310923</v>
      </c>
      <c r="N132" s="5">
        <f t="shared" ref="N132" si="80">M132*D132</f>
        <v>50517857.142857142</v>
      </c>
    </row>
    <row r="133" spans="1:14" x14ac:dyDescent="0.2">
      <c r="A133" s="30" t="s">
        <v>53</v>
      </c>
      <c r="B133" s="85" t="s">
        <v>52</v>
      </c>
      <c r="C133" s="86"/>
      <c r="D133" s="29">
        <v>1</v>
      </c>
      <c r="E133" s="28" t="s">
        <v>14</v>
      </c>
      <c r="F133" s="27">
        <v>0</v>
      </c>
      <c r="G133" s="26">
        <f>G134</f>
        <v>60719999.999999993</v>
      </c>
      <c r="I133" s="27">
        <v>0</v>
      </c>
      <c r="J133" s="26">
        <f>J134</f>
        <v>62237999.999999978</v>
      </c>
      <c r="K133" s="27">
        <v>0</v>
      </c>
      <c r="L133" s="26">
        <f>L134</f>
        <v>61023599.999999978</v>
      </c>
      <c r="M133" s="27">
        <v>0</v>
      </c>
      <c r="N133" s="26">
        <f>N134</f>
        <v>58898399.999999993</v>
      </c>
    </row>
    <row r="134" spans="1:14" ht="25.5" x14ac:dyDescent="0.2">
      <c r="A134" s="25" t="s">
        <v>47</v>
      </c>
      <c r="B134" s="24" t="s">
        <v>51</v>
      </c>
      <c r="C134" s="23" t="s">
        <v>50</v>
      </c>
      <c r="D134" s="22">
        <v>330</v>
      </c>
      <c r="E134" s="21" t="s">
        <v>4</v>
      </c>
      <c r="F134" s="5">
        <v>183999.99999999997</v>
      </c>
      <c r="G134" s="20">
        <f>D134*F134</f>
        <v>60719999.999999993</v>
      </c>
      <c r="I134" s="5">
        <f>F134*1.025</f>
        <v>188599.99999999994</v>
      </c>
      <c r="J134" s="5">
        <f t="shared" ref="J134" si="81">I134*D134</f>
        <v>62237999.999999978</v>
      </c>
      <c r="K134" s="5">
        <f>F134*1.005</f>
        <v>184919.99999999994</v>
      </c>
      <c r="L134" s="5">
        <f t="shared" ref="L134" si="82">K134*D134</f>
        <v>61023599.999999978</v>
      </c>
      <c r="M134" s="5">
        <f>+F134*0.97</f>
        <v>178479.99999999997</v>
      </c>
      <c r="N134" s="5">
        <f t="shared" ref="N134" si="83">M134*D134</f>
        <v>58898399.999999993</v>
      </c>
    </row>
    <row r="135" spans="1:14" x14ac:dyDescent="0.2">
      <c r="A135" s="30" t="s">
        <v>49</v>
      </c>
      <c r="B135" s="85" t="s">
        <v>48</v>
      </c>
      <c r="C135" s="86"/>
      <c r="D135" s="29">
        <v>1</v>
      </c>
      <c r="E135" s="28" t="s">
        <v>14</v>
      </c>
      <c r="F135" s="27">
        <v>0</v>
      </c>
      <c r="G135" s="26">
        <f>G136</f>
        <v>25210084.033613447</v>
      </c>
      <c r="I135" s="27">
        <v>0</v>
      </c>
      <c r="J135" s="26">
        <f>J136</f>
        <v>25336134.453781512</v>
      </c>
      <c r="K135" s="27">
        <v>0</v>
      </c>
      <c r="L135" s="26">
        <f>L136</f>
        <v>25840336.134453781</v>
      </c>
      <c r="M135" s="27">
        <v>0</v>
      </c>
      <c r="N135" s="26">
        <f>N136</f>
        <v>24453781.512605041</v>
      </c>
    </row>
    <row r="136" spans="1:14" ht="25.5" x14ac:dyDescent="0.2">
      <c r="A136" s="25" t="s">
        <v>47</v>
      </c>
      <c r="B136" s="24" t="s">
        <v>46</v>
      </c>
      <c r="C136" s="23" t="s">
        <v>45</v>
      </c>
      <c r="D136" s="22">
        <v>1</v>
      </c>
      <c r="E136" s="21" t="s">
        <v>14</v>
      </c>
      <c r="F136" s="5">
        <v>25210084.033613447</v>
      </c>
      <c r="G136" s="20">
        <f>D136*F136</f>
        <v>25210084.033613447</v>
      </c>
      <c r="I136" s="5">
        <f>F136*1.005</f>
        <v>25336134.453781512</v>
      </c>
      <c r="J136" s="5">
        <f t="shared" ref="J136" si="84">I136*D136</f>
        <v>25336134.453781512</v>
      </c>
      <c r="K136" s="5">
        <f>F136*1.025</f>
        <v>25840336.134453781</v>
      </c>
      <c r="L136" s="5">
        <f t="shared" ref="L136" si="85">K136*D136</f>
        <v>25840336.134453781</v>
      </c>
      <c r="M136" s="5">
        <f>F136*0.97</f>
        <v>24453781.512605041</v>
      </c>
      <c r="N136" s="5">
        <f t="shared" ref="N136" si="86">M136*D136</f>
        <v>24453781.512605041</v>
      </c>
    </row>
    <row r="137" spans="1:14" x14ac:dyDescent="0.2">
      <c r="A137" s="19" t="s">
        <v>44</v>
      </c>
      <c r="B137" s="18" t="s">
        <v>43</v>
      </c>
      <c r="C137" s="17"/>
      <c r="D137" s="16"/>
      <c r="E137" s="16"/>
      <c r="F137" s="15">
        <v>0</v>
      </c>
      <c r="G137" s="15">
        <f>G138+G140+G147</f>
        <v>312586445</v>
      </c>
      <c r="I137" s="15">
        <v>0</v>
      </c>
      <c r="J137" s="15">
        <f>J138+J140+J147</f>
        <v>318077271.22500002</v>
      </c>
      <c r="K137" s="15">
        <v>0</v>
      </c>
      <c r="L137" s="15">
        <f>L138+L140+L147</f>
        <v>315222614.14999998</v>
      </c>
      <c r="M137" s="15">
        <v>0</v>
      </c>
      <c r="N137" s="15">
        <f>N138+N140+N147</f>
        <v>304459449.625</v>
      </c>
    </row>
    <row r="138" spans="1:14" x14ac:dyDescent="0.2">
      <c r="A138" s="14" t="s">
        <v>42</v>
      </c>
      <c r="B138" s="87" t="s">
        <v>41</v>
      </c>
      <c r="C138" s="88"/>
      <c r="D138" s="13">
        <v>1</v>
      </c>
      <c r="E138" s="13" t="s">
        <v>14</v>
      </c>
      <c r="F138" s="11">
        <v>0</v>
      </c>
      <c r="G138" s="11">
        <f>SUM(G139:G139)</f>
        <v>39875100</v>
      </c>
      <c r="I138" s="11">
        <v>0</v>
      </c>
      <c r="J138" s="11">
        <f>SUM(J139:J139)</f>
        <v>40871977.5</v>
      </c>
      <c r="K138" s="11">
        <v>0</v>
      </c>
      <c r="L138" s="11">
        <f>SUM(L139:L139)</f>
        <v>40074475.499999993</v>
      </c>
      <c r="M138" s="11">
        <v>0</v>
      </c>
      <c r="N138" s="11">
        <f>SUM(N139:N139)</f>
        <v>38678847</v>
      </c>
    </row>
    <row r="139" spans="1:14" ht="102" x14ac:dyDescent="0.2">
      <c r="A139" s="10" t="s">
        <v>40</v>
      </c>
      <c r="B139" s="9" t="s">
        <v>39</v>
      </c>
      <c r="C139" s="8" t="s">
        <v>38</v>
      </c>
      <c r="D139" s="7">
        <v>1</v>
      </c>
      <c r="E139" s="7" t="s">
        <v>4</v>
      </c>
      <c r="F139" s="5">
        <v>39875100</v>
      </c>
      <c r="G139" s="5">
        <f>D139*F139</f>
        <v>39875100</v>
      </c>
      <c r="I139" s="5">
        <f>F139*1.025</f>
        <v>40871977.5</v>
      </c>
      <c r="J139" s="5">
        <f t="shared" ref="J139" si="87">I139*D139</f>
        <v>40871977.5</v>
      </c>
      <c r="K139" s="5">
        <f>F139*1.005</f>
        <v>40074475.499999993</v>
      </c>
      <c r="L139" s="5">
        <f t="shared" ref="L139" si="88">K139*D139</f>
        <v>40074475.499999993</v>
      </c>
      <c r="M139" s="5">
        <f>+F139*0.97</f>
        <v>38678847</v>
      </c>
      <c r="N139" s="5">
        <f t="shared" ref="N139" si="89">M139*D139</f>
        <v>38678847</v>
      </c>
    </row>
    <row r="140" spans="1:14" x14ac:dyDescent="0.2">
      <c r="A140" s="14" t="s">
        <v>37</v>
      </c>
      <c r="B140" s="87" t="s">
        <v>36</v>
      </c>
      <c r="C140" s="88"/>
      <c r="D140" s="13">
        <v>1</v>
      </c>
      <c r="E140" s="13" t="s">
        <v>14</v>
      </c>
      <c r="F140" s="12">
        <v>0</v>
      </c>
      <c r="G140" s="11">
        <f>SUM(G141:G146)</f>
        <v>44528345</v>
      </c>
      <c r="I140" s="12">
        <v>0</v>
      </c>
      <c r="J140" s="11">
        <f>SUM(J141:J146)</f>
        <v>45183478.724999994</v>
      </c>
      <c r="K140" s="12">
        <v>0</v>
      </c>
      <c r="L140" s="11">
        <f>SUM(L141:L146)</f>
        <v>44831313.649999991</v>
      </c>
      <c r="M140" s="12">
        <v>0</v>
      </c>
      <c r="N140" s="11">
        <f>SUM(N141:N146)</f>
        <v>43570242.625</v>
      </c>
    </row>
    <row r="141" spans="1:14" ht="242.25" x14ac:dyDescent="0.2">
      <c r="A141" s="10" t="s">
        <v>35</v>
      </c>
      <c r="B141" s="9" t="s">
        <v>34</v>
      </c>
      <c r="C141" s="8" t="s">
        <v>33</v>
      </c>
      <c r="D141" s="7">
        <v>1</v>
      </c>
      <c r="E141" s="7" t="s">
        <v>4</v>
      </c>
      <c r="F141" s="5">
        <v>2897999.9999999995</v>
      </c>
      <c r="G141" s="5">
        <f t="shared" ref="G141:G146" si="90">D141*F141</f>
        <v>2897999.9999999995</v>
      </c>
      <c r="I141" s="5">
        <f>F141*1.025</f>
        <v>2970449.9999999991</v>
      </c>
      <c r="J141" s="5">
        <f t="shared" ref="J141:J144" si="91">I141*D141</f>
        <v>2970449.9999999991</v>
      </c>
      <c r="K141" s="5">
        <f>F141*1.005</f>
        <v>2912489.9999999991</v>
      </c>
      <c r="L141" s="5">
        <f t="shared" ref="L141:L144" si="92">K141*D141</f>
        <v>2912489.9999999991</v>
      </c>
      <c r="M141" s="5">
        <f>+F141*0.97</f>
        <v>2811059.9999999995</v>
      </c>
      <c r="N141" s="5">
        <f t="shared" ref="N141:N144" si="93">M141*D141</f>
        <v>2811059.9999999995</v>
      </c>
    </row>
    <row r="142" spans="1:14" ht="409.5" x14ac:dyDescent="0.2">
      <c r="A142" s="10" t="s">
        <v>32</v>
      </c>
      <c r="B142" s="9" t="s">
        <v>31</v>
      </c>
      <c r="C142" s="8" t="s">
        <v>30</v>
      </c>
      <c r="D142" s="7">
        <v>1</v>
      </c>
      <c r="E142" s="7" t="s">
        <v>4</v>
      </c>
      <c r="F142" s="5">
        <v>16035600</v>
      </c>
      <c r="G142" s="5">
        <f t="shared" si="90"/>
        <v>16035600</v>
      </c>
      <c r="I142" s="5">
        <f>F142*1.005</f>
        <v>16115777.999999998</v>
      </c>
      <c r="J142" s="5">
        <f t="shared" si="91"/>
        <v>16115777.999999998</v>
      </c>
      <c r="K142" s="5">
        <f>F142*1.025</f>
        <v>16436489.999999998</v>
      </c>
      <c r="L142" s="5">
        <f t="shared" si="92"/>
        <v>16436489.999999998</v>
      </c>
      <c r="M142" s="5">
        <f>F142*0.97</f>
        <v>15554532</v>
      </c>
      <c r="N142" s="5">
        <f t="shared" si="93"/>
        <v>15554532</v>
      </c>
    </row>
    <row r="143" spans="1:14" ht="395.25" x14ac:dyDescent="0.2">
      <c r="A143" s="10" t="s">
        <v>29</v>
      </c>
      <c r="B143" s="9" t="s">
        <v>28</v>
      </c>
      <c r="C143" s="8" t="s">
        <v>27</v>
      </c>
      <c r="D143" s="7">
        <v>1</v>
      </c>
      <c r="E143" s="7" t="s">
        <v>4</v>
      </c>
      <c r="F143" s="5">
        <v>2897999.9999999995</v>
      </c>
      <c r="G143" s="5">
        <f t="shared" si="90"/>
        <v>2897999.9999999995</v>
      </c>
      <c r="I143" s="5">
        <f>F143*1.005</f>
        <v>2912489.9999999991</v>
      </c>
      <c r="J143" s="5">
        <f t="shared" si="91"/>
        <v>2912489.9999999991</v>
      </c>
      <c r="K143" s="5">
        <f>F143*0.97</f>
        <v>2811059.9999999995</v>
      </c>
      <c r="L143" s="5">
        <f t="shared" si="92"/>
        <v>2811059.9999999995</v>
      </c>
      <c r="M143" s="5">
        <f>F143*1.025</f>
        <v>2970449.9999999991</v>
      </c>
      <c r="N143" s="5">
        <f t="shared" si="93"/>
        <v>2970449.9999999991</v>
      </c>
    </row>
    <row r="144" spans="1:14" ht="76.5" x14ac:dyDescent="0.2">
      <c r="A144" s="10" t="s">
        <v>26</v>
      </c>
      <c r="B144" s="9" t="s">
        <v>25</v>
      </c>
      <c r="C144" s="8" t="s">
        <v>24</v>
      </c>
      <c r="D144" s="7">
        <v>2</v>
      </c>
      <c r="E144" s="7" t="s">
        <v>4</v>
      </c>
      <c r="F144" s="5">
        <v>3438499.9999999995</v>
      </c>
      <c r="G144" s="5">
        <f t="shared" si="90"/>
        <v>6876999.9999999991</v>
      </c>
      <c r="I144" s="5">
        <f>F144*1.025</f>
        <v>3524462.4999999991</v>
      </c>
      <c r="J144" s="5">
        <f t="shared" si="91"/>
        <v>7048924.9999999981</v>
      </c>
      <c r="K144" s="5">
        <f>F144*1.005</f>
        <v>3455692.4999999991</v>
      </c>
      <c r="L144" s="5">
        <f t="shared" si="92"/>
        <v>6911384.9999999981</v>
      </c>
      <c r="M144" s="5">
        <f>+F144*0.97</f>
        <v>3335344.9999999995</v>
      </c>
      <c r="N144" s="5">
        <f t="shared" si="93"/>
        <v>6670689.9999999991</v>
      </c>
    </row>
    <row r="145" spans="1:14" ht="25.5" x14ac:dyDescent="0.2">
      <c r="A145" s="10" t="s">
        <v>23</v>
      </c>
      <c r="B145" s="9" t="s">
        <v>22</v>
      </c>
      <c r="C145" s="8" t="s">
        <v>21</v>
      </c>
      <c r="D145" s="7">
        <v>190</v>
      </c>
      <c r="E145" s="7" t="s">
        <v>17</v>
      </c>
      <c r="F145" s="5">
        <v>20895.5</v>
      </c>
      <c r="G145" s="5">
        <f t="shared" si="90"/>
        <v>3970145</v>
      </c>
      <c r="I145" s="5">
        <f>F145*1.005</f>
        <v>20999.977499999997</v>
      </c>
      <c r="J145" s="5">
        <f t="shared" ref="J145:J146" si="94">I145*D145</f>
        <v>3989995.7249999996</v>
      </c>
      <c r="K145" s="5">
        <f>F145*0.97</f>
        <v>20268.634999999998</v>
      </c>
      <c r="L145" s="5">
        <f t="shared" ref="L145:L146" si="95">K145*D145</f>
        <v>3851040.65</v>
      </c>
      <c r="M145" s="5">
        <f>F145*1.025</f>
        <v>21417.887499999997</v>
      </c>
      <c r="N145" s="5">
        <f t="shared" ref="N145:N146" si="96">M145*D145</f>
        <v>4069398.6249999995</v>
      </c>
    </row>
    <row r="146" spans="1:14" ht="76.5" x14ac:dyDescent="0.2">
      <c r="A146" s="10" t="s">
        <v>20</v>
      </c>
      <c r="B146" s="9" t="s">
        <v>19</v>
      </c>
      <c r="C146" s="8" t="s">
        <v>18</v>
      </c>
      <c r="D146" s="7">
        <v>1400</v>
      </c>
      <c r="E146" s="7" t="s">
        <v>17</v>
      </c>
      <c r="F146" s="5">
        <v>8463.9999999999982</v>
      </c>
      <c r="G146" s="5">
        <f t="shared" si="90"/>
        <v>11849599.999999998</v>
      </c>
      <c r="I146" s="5">
        <f>F146*1.025</f>
        <v>8675.5999999999967</v>
      </c>
      <c r="J146" s="5">
        <f t="shared" si="94"/>
        <v>12145839.999999996</v>
      </c>
      <c r="K146" s="5">
        <f>F146*1.005</f>
        <v>8506.3199999999979</v>
      </c>
      <c r="L146" s="5">
        <f t="shared" si="95"/>
        <v>11908847.999999996</v>
      </c>
      <c r="M146" s="5">
        <f>+F146*0.97</f>
        <v>8210.0799999999981</v>
      </c>
      <c r="N146" s="5">
        <f t="shared" si="96"/>
        <v>11494111.999999998</v>
      </c>
    </row>
    <row r="147" spans="1:14" x14ac:dyDescent="0.2">
      <c r="A147" s="14" t="s">
        <v>16</v>
      </c>
      <c r="B147" s="87" t="s">
        <v>15</v>
      </c>
      <c r="C147" s="88"/>
      <c r="D147" s="13">
        <v>1</v>
      </c>
      <c r="E147" s="13" t="s">
        <v>14</v>
      </c>
      <c r="F147" s="12">
        <v>0</v>
      </c>
      <c r="G147" s="11">
        <f>SUM(G148:G150)</f>
        <v>228183000</v>
      </c>
      <c r="I147" s="12">
        <v>0</v>
      </c>
      <c r="J147" s="11">
        <f>SUM(J148:J150)</f>
        <v>232021815</v>
      </c>
      <c r="K147" s="12">
        <v>0</v>
      </c>
      <c r="L147" s="11">
        <f>SUM(L148:L150)</f>
        <v>230316825</v>
      </c>
      <c r="M147" s="12">
        <v>0</v>
      </c>
      <c r="N147" s="11">
        <f>SUM(N148:N150)</f>
        <v>222210360</v>
      </c>
    </row>
    <row r="148" spans="1:14" ht="344.25" x14ac:dyDescent="0.2">
      <c r="A148" s="10" t="s">
        <v>13</v>
      </c>
      <c r="B148" s="9" t="s">
        <v>12</v>
      </c>
      <c r="C148" s="8" t="s">
        <v>11</v>
      </c>
      <c r="D148" s="7">
        <v>1</v>
      </c>
      <c r="E148" s="7" t="s">
        <v>4</v>
      </c>
      <c r="F148" s="5">
        <v>134895000</v>
      </c>
      <c r="G148" s="5">
        <f>D148*F148</f>
        <v>134895000</v>
      </c>
      <c r="I148" s="5">
        <f>F148*1.025</f>
        <v>138267375</v>
      </c>
      <c r="J148" s="5">
        <f t="shared" ref="J148:J150" si="97">I148*D148</f>
        <v>138267375</v>
      </c>
      <c r="K148" s="5">
        <f>F148*1.005</f>
        <v>135569475</v>
      </c>
      <c r="L148" s="5">
        <f t="shared" ref="L148:L150" si="98">K148*D148</f>
        <v>135569475</v>
      </c>
      <c r="M148" s="5">
        <f>+F148*0.97</f>
        <v>130848150</v>
      </c>
      <c r="N148" s="5">
        <f t="shared" ref="N148:N150" si="99">M148*D148</f>
        <v>130848150</v>
      </c>
    </row>
    <row r="149" spans="1:14" ht="114.75" x14ac:dyDescent="0.2">
      <c r="A149" s="10" t="s">
        <v>10</v>
      </c>
      <c r="B149" s="9" t="s">
        <v>9</v>
      </c>
      <c r="C149" s="8" t="s">
        <v>8</v>
      </c>
      <c r="D149" s="7">
        <v>1</v>
      </c>
      <c r="E149" s="7" t="s">
        <v>4</v>
      </c>
      <c r="F149" s="5">
        <v>77418000</v>
      </c>
      <c r="G149" s="5">
        <f>D149*F149</f>
        <v>77418000</v>
      </c>
      <c r="I149" s="5">
        <f>F149*1.005</f>
        <v>77805089.999999985</v>
      </c>
      <c r="J149" s="5">
        <f t="shared" si="97"/>
        <v>77805089.999999985</v>
      </c>
      <c r="K149" s="5">
        <f>F149*1.025</f>
        <v>79353450</v>
      </c>
      <c r="L149" s="5">
        <f t="shared" si="98"/>
        <v>79353450</v>
      </c>
      <c r="M149" s="5">
        <f>F149*0.97</f>
        <v>75095460</v>
      </c>
      <c r="N149" s="5">
        <f t="shared" si="99"/>
        <v>75095460</v>
      </c>
    </row>
    <row r="150" spans="1:14" ht="38.25" x14ac:dyDescent="0.2">
      <c r="A150" s="10" t="s">
        <v>7</v>
      </c>
      <c r="B150" s="9" t="s">
        <v>6</v>
      </c>
      <c r="C150" s="8" t="s">
        <v>5</v>
      </c>
      <c r="D150" s="7">
        <v>1</v>
      </c>
      <c r="E150" s="7" t="s">
        <v>4</v>
      </c>
      <c r="F150" s="5">
        <v>15870000</v>
      </c>
      <c r="G150" s="5">
        <f>D150*F150</f>
        <v>15870000</v>
      </c>
      <c r="I150" s="5">
        <f>F150*1.005</f>
        <v>15949349.999999998</v>
      </c>
      <c r="J150" s="5">
        <f t="shared" si="97"/>
        <v>15949349.999999998</v>
      </c>
      <c r="K150" s="5">
        <f>F150*0.97</f>
        <v>15393900</v>
      </c>
      <c r="L150" s="5">
        <f t="shared" si="98"/>
        <v>15393900</v>
      </c>
      <c r="M150" s="5">
        <f>F150*1.025</f>
        <v>16266749.999999998</v>
      </c>
      <c r="N150" s="5">
        <f t="shared" si="99"/>
        <v>16266749.999999998</v>
      </c>
    </row>
    <row r="151" spans="1:14" ht="12.95" customHeight="1" x14ac:dyDescent="0.2">
      <c r="D151" s="89" t="s">
        <v>3</v>
      </c>
      <c r="E151" s="89"/>
      <c r="F151" s="89"/>
      <c r="G151" s="4">
        <f>SUM(G137,G130,G66,G49,G44)</f>
        <v>1872037773.2457144</v>
      </c>
      <c r="I151" s="2"/>
      <c r="J151" s="4">
        <f>SUM(J137,J130,J66,J49,J44)</f>
        <v>1891105707.0943425</v>
      </c>
      <c r="L151" s="4">
        <f>SUM(L137,L130,L66,L49,L44)</f>
        <v>1880739422.3675427</v>
      </c>
      <c r="N151" s="4">
        <f>SUM(N137,N130,N66,N49,N44)</f>
        <v>1844268190.2752569</v>
      </c>
    </row>
    <row r="152" spans="1:14" ht="12.95" customHeight="1" x14ac:dyDescent="0.2">
      <c r="D152" s="93" t="s">
        <v>2</v>
      </c>
      <c r="E152" s="93"/>
      <c r="F152" s="6">
        <v>0.19</v>
      </c>
      <c r="G152" s="5">
        <f>G151*F152</f>
        <v>355687176.91668576</v>
      </c>
      <c r="J152" s="5">
        <f>J151*$F$152</f>
        <v>359310084.34792507</v>
      </c>
      <c r="L152" s="5">
        <f>L151*$F$152</f>
        <v>357340490.24983311</v>
      </c>
      <c r="N152" s="5">
        <f>N151*$F$152</f>
        <v>350410956.15229881</v>
      </c>
    </row>
    <row r="153" spans="1:14" ht="12.95" customHeight="1" x14ac:dyDescent="0.2">
      <c r="D153" s="89" t="s">
        <v>1</v>
      </c>
      <c r="E153" s="89"/>
      <c r="F153" s="89"/>
      <c r="G153" s="4">
        <f>SUM(G151:G152)</f>
        <v>2227724950.1624002</v>
      </c>
      <c r="J153" s="4">
        <f>SUM(J151:J152)</f>
        <v>2250415791.4422674</v>
      </c>
      <c r="L153" s="4">
        <f>SUM(L151:L152)</f>
        <v>2238079912.6173759</v>
      </c>
      <c r="N153" s="4">
        <f>SUM(N151:N152)</f>
        <v>2194679146.4275556</v>
      </c>
    </row>
    <row r="154" spans="1:14" x14ac:dyDescent="0.2">
      <c r="J154" s="1"/>
      <c r="L154" s="1"/>
      <c r="N154" s="1"/>
    </row>
    <row r="155" spans="1:14" x14ac:dyDescent="0.2">
      <c r="J155" s="1"/>
      <c r="L155" s="1"/>
      <c r="N155" s="1"/>
    </row>
    <row r="156" spans="1:14" x14ac:dyDescent="0.2">
      <c r="D156" s="92" t="s">
        <v>0</v>
      </c>
      <c r="E156" s="92"/>
      <c r="F156" s="92"/>
      <c r="G156" s="3">
        <f>G153+G39</f>
        <v>5420348760.267909</v>
      </c>
      <c r="I156" s="2"/>
      <c r="J156" s="3">
        <f>J153+J39</f>
        <v>5442286072.9481134</v>
      </c>
      <c r="L156" s="3">
        <f>L153+L39</f>
        <v>5440817797.5153351</v>
      </c>
      <c r="N156" s="3">
        <f>N153+N39</f>
        <v>5377942410.3402767</v>
      </c>
    </row>
    <row r="157" spans="1:14" x14ac:dyDescent="0.2">
      <c r="I157" s="2"/>
      <c r="K157" s="2"/>
    </row>
  </sheetData>
  <mergeCells count="33">
    <mergeCell ref="B140:C140"/>
    <mergeCell ref="B45:C45"/>
    <mergeCell ref="B50:C50"/>
    <mergeCell ref="D156:F156"/>
    <mergeCell ref="D151:F151"/>
    <mergeCell ref="D152:E152"/>
    <mergeCell ref="D153:F153"/>
    <mergeCell ref="B79:C79"/>
    <mergeCell ref="I1:J1"/>
    <mergeCell ref="K1:L1"/>
    <mergeCell ref="B147:C147"/>
    <mergeCell ref="B135:C135"/>
    <mergeCell ref="B83:C83"/>
    <mergeCell ref="B86:C86"/>
    <mergeCell ref="B88:C88"/>
    <mergeCell ref="B97:C97"/>
    <mergeCell ref="B114:C114"/>
    <mergeCell ref="B121:C121"/>
    <mergeCell ref="D34:F34"/>
    <mergeCell ref="B131:C131"/>
    <mergeCell ref="B133:C133"/>
    <mergeCell ref="B28:C28"/>
    <mergeCell ref="B138:C138"/>
    <mergeCell ref="M1:N1"/>
    <mergeCell ref="F1:G1"/>
    <mergeCell ref="B16:C16"/>
    <mergeCell ref="B67:C67"/>
    <mergeCell ref="B73:C73"/>
    <mergeCell ref="D35:E35"/>
    <mergeCell ref="D36:E36"/>
    <mergeCell ref="D37:E37"/>
    <mergeCell ref="D38:E38"/>
    <mergeCell ref="D39:F39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 MERCADO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 hernandez k</dc:creator>
  <cp:lastModifiedBy>Yised Vanessa Morales Palacio</cp:lastModifiedBy>
  <dcterms:created xsi:type="dcterms:W3CDTF">2024-12-12T00:08:12Z</dcterms:created>
  <dcterms:modified xsi:type="dcterms:W3CDTF">2024-12-23T18:49:32Z</dcterms:modified>
</cp:coreProperties>
</file>